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11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'Лист1'!$A$1:$K$100</definedName>
  </definedNames>
  <calcPr fullCalcOnLoad="1"/>
</workbook>
</file>

<file path=xl/sharedStrings.xml><?xml version="1.0" encoding="utf-8"?>
<sst xmlns="http://schemas.openxmlformats.org/spreadsheetml/2006/main" count="151" uniqueCount="142">
  <si>
    <t>№ п/п</t>
  </si>
  <si>
    <t>Статья расходов</t>
  </si>
  <si>
    <t>1.1</t>
  </si>
  <si>
    <t>Заработная плата с отчислениями</t>
  </si>
  <si>
    <t>1.2</t>
  </si>
  <si>
    <t>1.2.1</t>
  </si>
  <si>
    <t>1.2.2</t>
  </si>
  <si>
    <t>1.2.3</t>
  </si>
  <si>
    <t>1.2.4</t>
  </si>
  <si>
    <t>Консультационные и юридические услуги</t>
  </si>
  <si>
    <t>1.2.5</t>
  </si>
  <si>
    <t>1.2.6</t>
  </si>
  <si>
    <t>2</t>
  </si>
  <si>
    <t>2.1</t>
  </si>
  <si>
    <t>Заработная плата с отчислениями:</t>
  </si>
  <si>
    <t>2.1.1</t>
  </si>
  <si>
    <t>2.2</t>
  </si>
  <si>
    <t>2.2.1</t>
  </si>
  <si>
    <t>Вывоз и утилизацияТБО</t>
  </si>
  <si>
    <t>Повышение квалификации</t>
  </si>
  <si>
    <t>2.3</t>
  </si>
  <si>
    <t>Текущий ремонт</t>
  </si>
  <si>
    <t>2.3.1</t>
  </si>
  <si>
    <t>3.2</t>
  </si>
  <si>
    <t>3.1</t>
  </si>
  <si>
    <t>3.3</t>
  </si>
  <si>
    <t>Услуги связи</t>
  </si>
  <si>
    <t>Услуги банка, два р/счета</t>
  </si>
  <si>
    <t>3.4</t>
  </si>
  <si>
    <t>Всего расходов по содержанию общего имущества с управлен:</t>
  </si>
  <si>
    <t>Председатель правления</t>
  </si>
  <si>
    <t>Управляющий домохозяйством</t>
  </si>
  <si>
    <t xml:space="preserve">Главный бухгалтер </t>
  </si>
  <si>
    <t>Общим собранием членов ТСЖ "Кузьмолово"</t>
  </si>
  <si>
    <t xml:space="preserve">         УТВЕРЖДЕНА</t>
  </si>
  <si>
    <t xml:space="preserve">Протокол счетной комиссии № </t>
  </si>
  <si>
    <t>Хостинг сайта ТСЖ "Кузьмолово"</t>
  </si>
  <si>
    <t>1.2.7</t>
  </si>
  <si>
    <t>1.2.8</t>
  </si>
  <si>
    <t xml:space="preserve">Услуги ВЦ                                                                     </t>
  </si>
  <si>
    <t>Управленческие расходы (Содержание офиса)</t>
  </si>
  <si>
    <t>1.2.10</t>
  </si>
  <si>
    <t>за 1 кв. метр в месяц</t>
  </si>
  <si>
    <t>Уборка мест общего пользования</t>
  </si>
  <si>
    <t>Расходные материалы и проч.</t>
  </si>
  <si>
    <t>ТО лифтов,год. освидетельствование , ремонт (дом 5 этажи 3+)</t>
  </si>
  <si>
    <t>Уборка придомовой территории</t>
  </si>
  <si>
    <t>Обслуживание мусоропроводов (дом 5)</t>
  </si>
  <si>
    <t>ТО ССД (домофоны)</t>
  </si>
  <si>
    <t>Прочие расходы</t>
  </si>
  <si>
    <t>3.5</t>
  </si>
  <si>
    <t>1.3</t>
  </si>
  <si>
    <t>1.3.1</t>
  </si>
  <si>
    <t>Диспетчерская служба</t>
  </si>
  <si>
    <t>ТО УУТЭ (узлы учета тепловой энергии), метрологич.обследование</t>
  </si>
  <si>
    <t>ТО ВДГО (газовые сети, плиты в квартирах, счетчики)</t>
  </si>
  <si>
    <t>Компенсация использ.личного а/м в служебных целях</t>
  </si>
  <si>
    <t>Компенсация расходов на проезд</t>
  </si>
  <si>
    <t>Подписка упрощенка</t>
  </si>
  <si>
    <t>Почтовые услуги</t>
  </si>
  <si>
    <t>Обновление эл. ключей Аргос на год</t>
  </si>
  <si>
    <t>ТО и ремонт ККМ,оргтехники, програм.обеспечение</t>
  </si>
  <si>
    <t>1.2.11</t>
  </si>
  <si>
    <t>1.2.12</t>
  </si>
  <si>
    <t>1.2.13</t>
  </si>
  <si>
    <t>1.2.14</t>
  </si>
  <si>
    <t>Обслуживание вент шахт и каналов</t>
  </si>
  <si>
    <t>Дератизация</t>
  </si>
  <si>
    <t>Управление, административное руководство, офис.</t>
  </si>
  <si>
    <t>Содержание, обслуживание и ремонт общ.имущества</t>
  </si>
  <si>
    <t>Расходы</t>
  </si>
  <si>
    <t xml:space="preserve">  Источник доходов</t>
  </si>
  <si>
    <t>Сумма на год</t>
  </si>
  <si>
    <t>Сумма на месяц</t>
  </si>
  <si>
    <t>1.</t>
  </si>
  <si>
    <t>Прочие доходы</t>
  </si>
  <si>
    <t>2.</t>
  </si>
  <si>
    <t>Размещение оборудования " Квантум "</t>
  </si>
  <si>
    <t>3.</t>
  </si>
  <si>
    <t>Размещение оборудования " АйНет "</t>
  </si>
  <si>
    <t>4.</t>
  </si>
  <si>
    <t>Размещение оборудования «ТКС Нева»</t>
  </si>
  <si>
    <t>Доходы</t>
  </si>
  <si>
    <t>Итого прочих доходов:</t>
  </si>
  <si>
    <t>5.</t>
  </si>
  <si>
    <t>Размещение рекламы "Пятерочка"</t>
  </si>
  <si>
    <t>Компенсация за счет прочих доходов</t>
  </si>
  <si>
    <t>ТО газовых котлов (дом 1) руб за котел</t>
  </si>
  <si>
    <t>3</t>
  </si>
  <si>
    <t>3.7</t>
  </si>
  <si>
    <t>3.8</t>
  </si>
  <si>
    <t>3.9</t>
  </si>
  <si>
    <t>3.10</t>
  </si>
  <si>
    <t>2.2.2</t>
  </si>
  <si>
    <t>Канцтовары, картриджи</t>
  </si>
  <si>
    <t>1.2.09</t>
  </si>
  <si>
    <t>Покупка компьютера</t>
  </si>
  <si>
    <t>Работы и материалы по Плану содерж. и текущего ремонта на 2018 год.</t>
  </si>
  <si>
    <r>
      <t xml:space="preserve">от </t>
    </r>
    <r>
      <rPr>
        <u val="single"/>
        <sz val="12"/>
        <rFont val="Times New Roman"/>
        <family val="1"/>
      </rPr>
      <t>"   "</t>
    </r>
    <r>
      <rPr>
        <sz val="12"/>
        <rFont val="Times New Roman"/>
        <family val="1"/>
      </rPr>
      <t xml:space="preserve"> _____________  20</t>
    </r>
    <r>
      <rPr>
        <u val="single"/>
        <sz val="12"/>
        <rFont val="Times New Roman"/>
        <family val="1"/>
      </rPr>
      <t xml:space="preserve">1_____ </t>
    </r>
    <r>
      <rPr>
        <sz val="12"/>
        <rFont val="Times New Roman"/>
        <family val="1"/>
      </rPr>
      <t>г.</t>
    </r>
  </si>
  <si>
    <t>Исполнение Сметы на содержание, обслуживание и текущий  ремонт общего имущества жилых домов по адресу:пос.Кузьмоловский, ул.Заозерная, дома, 1,5,11 за  2018 год</t>
  </si>
  <si>
    <t>по смете  2018 год</t>
  </si>
  <si>
    <t>исполнение 2018год</t>
  </si>
  <si>
    <t>доводчик</t>
  </si>
  <si>
    <t>за 2017,2018 годы</t>
  </si>
  <si>
    <t>в т.ч.ГИС ЖКХ</t>
  </si>
  <si>
    <t>в т.ч. По Заозерному =19895,5</t>
  </si>
  <si>
    <t>в.т.ч. Зарубина 2 отпуска = 65172</t>
  </si>
  <si>
    <t>в.т.ч. Подарок =4000</t>
  </si>
  <si>
    <t>в т.ч. б/л=22476,98</t>
  </si>
  <si>
    <t>в т.ч. Подарок =8000</t>
  </si>
  <si>
    <t>3.11</t>
  </si>
  <si>
    <t>Газ МОП</t>
  </si>
  <si>
    <t>3.12</t>
  </si>
  <si>
    <t>Эл.энергия МОП</t>
  </si>
  <si>
    <t>Покупка, газонокосилка, бензопила</t>
  </si>
  <si>
    <t>Ограничение водоотведения</t>
  </si>
  <si>
    <t>Госпошлины, штрафы, пени</t>
  </si>
  <si>
    <t xml:space="preserve">Механ.уборка снега по договору </t>
  </si>
  <si>
    <t>Отопление, ГВС,ХВС,водоотведение</t>
  </si>
  <si>
    <t>Неучтенные расходы:</t>
  </si>
  <si>
    <t>Расходные материалы</t>
  </si>
  <si>
    <t>по факту за 2018год</t>
  </si>
  <si>
    <t>6.</t>
  </si>
  <si>
    <t>Коттеджи мусор</t>
  </si>
  <si>
    <t>7.</t>
  </si>
  <si>
    <t>Пени по долгам за квартплату</t>
  </si>
  <si>
    <t>Выплаты членам правления и ревизионной 2017г.</t>
  </si>
  <si>
    <t>Налог УСН</t>
  </si>
  <si>
    <t>итого прочие расходы</t>
  </si>
  <si>
    <t>без отпуска</t>
  </si>
  <si>
    <t>3,6</t>
  </si>
  <si>
    <t>Всего расход</t>
  </si>
  <si>
    <t>Поступление от проживающих на содержание жилфонда. Из расчёта подомовых тарифов руб. на 1 кв. м. общей жилой и нежилой площади 16 378,8 кв. м. (с января 2018г. по январь 2019г.) жилая 15895,80 кв.м, нежилая - 482,9 кв.м.</t>
  </si>
  <si>
    <t>2.1.2</t>
  </si>
  <si>
    <t>2.3.2</t>
  </si>
  <si>
    <t>Внимание: перерасход средств образовался за счет того, что на расчетном счете на 01.01.2018 скопилась сумма = 1197832,58</t>
  </si>
  <si>
    <t>ИТОГО содержание и прочие расходы</t>
  </si>
  <si>
    <t xml:space="preserve">Средства образовались за счет того, что оплаты в декабре с р/счета не поизводились из-за смены председателя и </t>
  </si>
  <si>
    <t>паспорта ТБО 8500</t>
  </si>
  <si>
    <t>разница - перер.,+ эконом.</t>
  </si>
  <si>
    <t>оформления карточки с подписью в банке и оплаты за декабрь 2017 года произведены  январе 2018 года</t>
  </si>
  <si>
    <t>НДФЛ за декабрь 2017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</si>
</sst>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-FC19]d\ mmmm\ yyyy\ &quot;г.&quot;"/>
    <numFmt numFmtId="181" formatCode="000000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\ _₽"/>
    <numFmt numFmtId="192" formatCode="0.00;[Red]\-0.00"/>
  </numFmts>
  <fonts count="3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 horizontal="left"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5" fillId="0" borderId="12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2" fontId="9" fillId="0" borderId="0" xfId="0" applyNumberFormat="1" applyFont="1" applyAlignment="1">
      <alignment/>
    </xf>
    <xf numFmtId="0" fontId="3" fillId="0" borderId="10" xfId="0" applyFont="1" applyFill="1" applyBorder="1" applyAlignment="1">
      <alignment wrapText="1"/>
    </xf>
    <xf numFmtId="2" fontId="10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2" fontId="3" fillId="0" borderId="13" xfId="0" applyNumberFormat="1" applyFont="1" applyFill="1" applyBorder="1" applyAlignment="1">
      <alignment horizontal="right"/>
    </xf>
    <xf numFmtId="49" fontId="3" fillId="2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13" fillId="0" borderId="0" xfId="0" applyNumberFormat="1" applyFont="1" applyAlignment="1">
      <alignment/>
    </xf>
    <xf numFmtId="2" fontId="11" fillId="24" borderId="0" xfId="0" applyNumberFormat="1" applyFont="1" applyFill="1" applyAlignment="1">
      <alignment/>
    </xf>
    <xf numFmtId="2" fontId="12" fillId="24" borderId="0" xfId="0" applyNumberFormat="1" applyFont="1" applyFill="1" applyAlignment="1">
      <alignment/>
    </xf>
    <xf numFmtId="2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2" fontId="3" fillId="24" borderId="0" xfId="0" applyNumberFormat="1" applyFont="1" applyFill="1" applyAlignment="1">
      <alignment/>
    </xf>
    <xf numFmtId="0" fontId="5" fillId="24" borderId="10" xfId="0" applyFont="1" applyFill="1" applyBorder="1" applyAlignment="1">
      <alignment/>
    </xf>
    <xf numFmtId="49" fontId="3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2" fontId="11" fillId="24" borderId="12" xfId="0" applyNumberFormat="1" applyFont="1" applyFill="1" applyBorder="1" applyAlignment="1">
      <alignment horizontal="right"/>
    </xf>
    <xf numFmtId="2" fontId="3" fillId="24" borderId="10" xfId="0" applyNumberFormat="1" applyFont="1" applyFill="1" applyBorder="1" applyAlignment="1">
      <alignment horizontal="right"/>
    </xf>
    <xf numFmtId="2" fontId="3" fillId="24" borderId="0" xfId="0" applyNumberFormat="1" applyFont="1" applyFill="1" applyAlignment="1">
      <alignment/>
    </xf>
    <xf numFmtId="2" fontId="5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2" fontId="3" fillId="24" borderId="12" xfId="0" applyNumberFormat="1" applyFont="1" applyFill="1" applyBorder="1" applyAlignment="1">
      <alignment horizontal="right"/>
    </xf>
    <xf numFmtId="0" fontId="4" fillId="24" borderId="0" xfId="0" applyFont="1" applyFill="1" applyAlignment="1">
      <alignment/>
    </xf>
    <xf numFmtId="0" fontId="11" fillId="24" borderId="0" xfId="0" applyFont="1" applyFill="1" applyAlignment="1">
      <alignment/>
    </xf>
    <xf numFmtId="2" fontId="13" fillId="24" borderId="0" xfId="0" applyNumberFormat="1" applyFont="1" applyFill="1" applyBorder="1" applyAlignment="1">
      <alignment horizontal="right"/>
    </xf>
    <xf numFmtId="2" fontId="3" fillId="24" borderId="12" xfId="0" applyNumberFormat="1" applyFont="1" applyFill="1" applyBorder="1" applyAlignment="1">
      <alignment horizontal="right"/>
    </xf>
    <xf numFmtId="2" fontId="5" fillId="24" borderId="0" xfId="0" applyNumberFormat="1" applyFont="1" applyFill="1" applyAlignment="1">
      <alignment/>
    </xf>
    <xf numFmtId="2" fontId="3" fillId="24" borderId="10" xfId="0" applyNumberFormat="1" applyFont="1" applyFill="1" applyBorder="1" applyAlignment="1">
      <alignment horizontal="right"/>
    </xf>
    <xf numFmtId="2" fontId="5" fillId="24" borderId="10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5" fillId="24" borderId="1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2" fontId="3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2" fontId="4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9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2" fontId="5" fillId="24" borderId="10" xfId="0" applyNumberFormat="1" applyFont="1" applyFill="1" applyBorder="1" applyAlignment="1">
      <alignment horizontal="right"/>
    </xf>
    <xf numFmtId="49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9" fillId="24" borderId="10" xfId="0" applyFont="1" applyFill="1" applyBorder="1" applyAlignment="1">
      <alignment wrapText="1"/>
    </xf>
    <xf numFmtId="2" fontId="11" fillId="24" borderId="10" xfId="0" applyNumberFormat="1" applyFont="1" applyFill="1" applyBorder="1" applyAlignment="1">
      <alignment horizontal="right"/>
    </xf>
    <xf numFmtId="0" fontId="5" fillId="24" borderId="15" xfId="0" applyFont="1" applyFill="1" applyBorder="1" applyAlignment="1">
      <alignment horizontal="left" vertical="top" wrapText="1"/>
    </xf>
    <xf numFmtId="0" fontId="5" fillId="24" borderId="13" xfId="0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vertical="center" wrapText="1"/>
    </xf>
    <xf numFmtId="0" fontId="3" fillId="24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Fill="1" applyAlignment="1">
      <alignment horizontal="right"/>
    </xf>
    <xf numFmtId="0" fontId="5" fillId="0" borderId="10" xfId="0" applyFont="1" applyBorder="1" applyAlignment="1">
      <alignment vertical="center" wrapText="1"/>
    </xf>
    <xf numFmtId="2" fontId="5" fillId="0" borderId="16" xfId="0" applyNumberFormat="1" applyFont="1" applyBorder="1" applyAlignment="1">
      <alignment wrapText="1"/>
    </xf>
    <xf numFmtId="0" fontId="0" fillId="0" borderId="0" xfId="0" applyAlignment="1">
      <alignment wrapText="1"/>
    </xf>
    <xf numFmtId="2" fontId="3" fillId="0" borderId="17" xfId="0" applyNumberFormat="1" applyFont="1" applyBorder="1" applyAlignment="1">
      <alignment horizontal="right"/>
    </xf>
    <xf numFmtId="0" fontId="34" fillId="0" borderId="17" xfId="0" applyFont="1" applyBorder="1" applyAlignment="1">
      <alignment/>
    </xf>
    <xf numFmtId="2" fontId="3" fillId="0" borderId="12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8"/>
  <sheetViews>
    <sheetView tabSelected="1" view="pageBreakPreview" zoomScale="75" zoomScaleSheetLayoutView="75" workbookViewId="0" topLeftCell="A83">
      <selection activeCell="B92" sqref="B92"/>
    </sheetView>
  </sheetViews>
  <sheetFormatPr defaultColWidth="9.00390625" defaultRowHeight="12.75"/>
  <cols>
    <col min="1" max="1" width="9.375" style="8" customWidth="1"/>
    <col min="2" max="2" width="53.875" style="8" customWidth="1"/>
    <col min="3" max="3" width="15.00390625" style="19" customWidth="1"/>
    <col min="4" max="4" width="12.75390625" style="19" customWidth="1"/>
    <col min="5" max="5" width="12.875" style="18" hidden="1" customWidth="1"/>
    <col min="6" max="6" width="14.125" style="19" bestFit="1" customWidth="1"/>
    <col min="7" max="7" width="16.75390625" style="19" bestFit="1" customWidth="1"/>
    <col min="8" max="8" width="14.625" style="19" bestFit="1" customWidth="1"/>
    <col min="9" max="9" width="10.625" style="7" customWidth="1"/>
    <col min="10" max="10" width="12.625" style="7" customWidth="1"/>
    <col min="11" max="11" width="12.125" style="7" customWidth="1"/>
    <col min="12" max="12" width="9.125" style="7" customWidth="1"/>
    <col min="13" max="13" width="14.125" style="7" customWidth="1"/>
    <col min="14" max="16384" width="9.125" style="8" customWidth="1"/>
  </cols>
  <sheetData>
    <row r="1" spans="1:8" ht="15.75">
      <c r="A1" s="5"/>
      <c r="B1" s="5"/>
      <c r="C1" s="139" t="s">
        <v>34</v>
      </c>
      <c r="D1" s="140"/>
      <c r="E1" s="140"/>
      <c r="F1" s="140"/>
      <c r="G1" s="6"/>
      <c r="H1" s="6"/>
    </row>
    <row r="2" spans="1:8" ht="15.75">
      <c r="A2" s="5"/>
      <c r="B2" s="5"/>
      <c r="C2" s="139" t="s">
        <v>33</v>
      </c>
      <c r="D2" s="140"/>
      <c r="E2" s="140"/>
      <c r="F2" s="140"/>
      <c r="G2" s="140"/>
      <c r="H2" s="6"/>
    </row>
    <row r="3" spans="1:8" ht="15.75">
      <c r="A3" s="5"/>
      <c r="B3" s="5"/>
      <c r="C3" s="139" t="s">
        <v>35</v>
      </c>
      <c r="D3" s="140"/>
      <c r="E3" s="140"/>
      <c r="F3" s="140"/>
      <c r="G3" s="140"/>
      <c r="H3" s="6"/>
    </row>
    <row r="4" spans="1:8" ht="15.75">
      <c r="A4" s="5"/>
      <c r="B4" s="5"/>
      <c r="C4" s="139" t="s">
        <v>98</v>
      </c>
      <c r="D4" s="140"/>
      <c r="E4" s="140"/>
      <c r="F4" s="140"/>
      <c r="G4" s="140"/>
      <c r="H4" s="6"/>
    </row>
    <row r="5" spans="1:8" ht="41.25" customHeight="1">
      <c r="A5" s="142" t="s">
        <v>99</v>
      </c>
      <c r="B5" s="142"/>
      <c r="C5" s="142"/>
      <c r="D5" s="142"/>
      <c r="E5" s="142"/>
      <c r="F5" s="142"/>
      <c r="G5" s="142"/>
      <c r="H5" s="142"/>
    </row>
    <row r="6" spans="1:13" s="1" customFormat="1" ht="15" customHeight="1">
      <c r="A6" s="9"/>
      <c r="B6" s="9"/>
      <c r="C6" s="9"/>
      <c r="D6" s="9"/>
      <c r="E6" s="2"/>
      <c r="F6" s="2"/>
      <c r="G6" s="2"/>
      <c r="H6" s="2"/>
      <c r="I6" s="4"/>
      <c r="J6" s="4"/>
      <c r="K6" s="4"/>
      <c r="L6" s="4"/>
      <c r="M6" s="4"/>
    </row>
    <row r="7" spans="1:8" ht="15" customHeight="1">
      <c r="A7" s="2"/>
      <c r="B7" s="2"/>
      <c r="C7" s="2" t="s">
        <v>82</v>
      </c>
      <c r="D7" s="2"/>
      <c r="E7" s="9"/>
      <c r="F7" s="9"/>
      <c r="G7" s="9"/>
      <c r="H7" s="9"/>
    </row>
    <row r="8" spans="1:13" ht="30.75" customHeight="1">
      <c r="A8" s="10" t="s">
        <v>0</v>
      </c>
      <c r="B8" s="125" t="s">
        <v>71</v>
      </c>
      <c r="C8" s="141"/>
      <c r="D8" s="141"/>
      <c r="E8" s="11"/>
      <c r="F8" s="10" t="s">
        <v>72</v>
      </c>
      <c r="G8" s="104" t="s">
        <v>73</v>
      </c>
      <c r="H8" s="60" t="s">
        <v>121</v>
      </c>
      <c r="J8" s="8"/>
      <c r="K8" s="8"/>
      <c r="L8" s="8"/>
      <c r="M8" s="8"/>
    </row>
    <row r="9" spans="1:13" ht="45" customHeight="1">
      <c r="A9" s="10" t="s">
        <v>74</v>
      </c>
      <c r="B9" s="125" t="s">
        <v>132</v>
      </c>
      <c r="C9" s="144"/>
      <c r="D9" s="144"/>
      <c r="E9" s="11"/>
      <c r="F9" s="121">
        <f>G9*12</f>
        <v>5982748.800000001</v>
      </c>
      <c r="G9" s="105">
        <v>498562.4</v>
      </c>
      <c r="H9" s="123">
        <f>F91-F80-F81</f>
        <v>6930458.86</v>
      </c>
      <c r="J9" s="8"/>
      <c r="K9" s="8"/>
      <c r="L9" s="8"/>
      <c r="M9" s="8"/>
    </row>
    <row r="10" spans="1:18" ht="15.75">
      <c r="A10" s="12"/>
      <c r="B10" s="143" t="s">
        <v>75</v>
      </c>
      <c r="C10" s="143"/>
      <c r="D10" s="143"/>
      <c r="E10" s="9"/>
      <c r="F10" s="9"/>
      <c r="G10" s="9"/>
      <c r="H10" s="11"/>
      <c r="I10" s="14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5" customFormat="1" ht="13.5" customHeight="1">
      <c r="A11" s="10" t="s">
        <v>76</v>
      </c>
      <c r="B11" s="125" t="s">
        <v>77</v>
      </c>
      <c r="C11" s="141"/>
      <c r="D11" s="141"/>
      <c r="E11" s="9"/>
      <c r="F11" s="13">
        <v>36000</v>
      </c>
      <c r="G11" s="106">
        <v>3000</v>
      </c>
      <c r="H11" s="110">
        <v>45000</v>
      </c>
      <c r="I11" s="4"/>
      <c r="J11" s="1"/>
      <c r="K11" s="1"/>
      <c r="L11" s="1"/>
      <c r="M11" s="1"/>
      <c r="N11" s="1"/>
      <c r="O11" s="1"/>
      <c r="P11" s="1"/>
      <c r="Q11" s="1"/>
      <c r="R11" s="1"/>
    </row>
    <row r="12" spans="1:18" s="1" customFormat="1" ht="15.75">
      <c r="A12" s="10" t="s">
        <v>78</v>
      </c>
      <c r="B12" s="125" t="s">
        <v>79</v>
      </c>
      <c r="C12" s="141"/>
      <c r="D12" s="141"/>
      <c r="E12" s="9"/>
      <c r="F12" s="13">
        <v>18000</v>
      </c>
      <c r="G12" s="106">
        <v>1500</v>
      </c>
      <c r="H12" s="110">
        <v>13500</v>
      </c>
      <c r="I12" s="79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8" s="1" customFormat="1" ht="15.75">
      <c r="A13" s="10" t="s">
        <v>80</v>
      </c>
      <c r="B13" s="125" t="s">
        <v>81</v>
      </c>
      <c r="C13" s="141"/>
      <c r="D13" s="141"/>
      <c r="E13" s="9"/>
      <c r="F13" s="13">
        <v>7200</v>
      </c>
      <c r="G13" s="104">
        <v>600</v>
      </c>
      <c r="H13" s="110">
        <f>3600+1800</f>
        <v>5400</v>
      </c>
      <c r="I13" s="101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18" s="16" customFormat="1" ht="15.75">
      <c r="A14" s="10" t="s">
        <v>84</v>
      </c>
      <c r="B14" s="125" t="s">
        <v>85</v>
      </c>
      <c r="C14" s="141"/>
      <c r="D14" s="141"/>
      <c r="E14" s="9"/>
      <c r="F14" s="13">
        <v>12000</v>
      </c>
      <c r="G14" s="104">
        <v>1000</v>
      </c>
      <c r="H14" s="110">
        <v>7000</v>
      </c>
      <c r="I14" s="9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 s="16" customFormat="1" ht="15.75">
      <c r="A15" s="10" t="s">
        <v>122</v>
      </c>
      <c r="B15" s="104" t="s">
        <v>123</v>
      </c>
      <c r="C15" s="108"/>
      <c r="D15" s="109"/>
      <c r="E15" s="9"/>
      <c r="F15" s="13"/>
      <c r="G15" s="104"/>
      <c r="H15" s="110">
        <v>121420</v>
      </c>
      <c r="I15" s="93"/>
      <c r="J15" s="103"/>
      <c r="K15" s="103"/>
      <c r="L15" s="103"/>
      <c r="M15" s="103"/>
      <c r="N15" s="103"/>
      <c r="O15" s="103"/>
      <c r="P15" s="103"/>
      <c r="Q15" s="103"/>
      <c r="R15" s="103"/>
    </row>
    <row r="16" spans="1:18" s="16" customFormat="1" ht="15.75">
      <c r="A16" s="10" t="s">
        <v>124</v>
      </c>
      <c r="B16" s="104" t="s">
        <v>125</v>
      </c>
      <c r="C16" s="108"/>
      <c r="D16" s="109"/>
      <c r="E16" s="9"/>
      <c r="F16" s="13"/>
      <c r="G16" s="104"/>
      <c r="H16" s="110">
        <f>172865.4</f>
        <v>172865.4</v>
      </c>
      <c r="I16" s="93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 ht="15.75">
      <c r="A17" s="10"/>
      <c r="B17" s="145" t="s">
        <v>83</v>
      </c>
      <c r="C17" s="141"/>
      <c r="D17" s="141"/>
      <c r="E17" s="9"/>
      <c r="F17" s="17">
        <f>SUM(F11:F14)</f>
        <v>73200</v>
      </c>
      <c r="G17" s="107">
        <f>SUM(G11:G14)</f>
        <v>6100</v>
      </c>
      <c r="H17" s="110">
        <f>H11+H12+H13+H14+H15+H16</f>
        <v>365185.4</v>
      </c>
      <c r="I17" s="93"/>
      <c r="J17" s="103"/>
      <c r="K17" s="102"/>
      <c r="L17" s="102"/>
      <c r="M17" s="102"/>
      <c r="N17" s="102"/>
      <c r="O17" s="102"/>
      <c r="P17" s="102"/>
      <c r="Q17" s="102"/>
      <c r="R17" s="102"/>
    </row>
    <row r="18" spans="3:10" ht="15.75">
      <c r="C18" s="1" t="s">
        <v>70</v>
      </c>
      <c r="E18" s="20"/>
      <c r="J18" s="4"/>
    </row>
    <row r="19" spans="1:10" ht="18" customHeight="1">
      <c r="A19" s="21" t="s">
        <v>0</v>
      </c>
      <c r="B19" s="136" t="s">
        <v>1</v>
      </c>
      <c r="C19" s="137" t="s">
        <v>100</v>
      </c>
      <c r="D19" s="138"/>
      <c r="E19" s="22" t="s">
        <v>42</v>
      </c>
      <c r="F19" s="130" t="s">
        <v>101</v>
      </c>
      <c r="G19" s="131"/>
      <c r="H19" s="23"/>
      <c r="J19" s="4"/>
    </row>
    <row r="20" spans="1:10" ht="47.25">
      <c r="A20" s="24"/>
      <c r="B20" s="136"/>
      <c r="C20" s="25" t="s">
        <v>72</v>
      </c>
      <c r="D20" s="25" t="s">
        <v>73</v>
      </c>
      <c r="E20" s="26"/>
      <c r="F20" s="25" t="s">
        <v>72</v>
      </c>
      <c r="G20" s="25" t="s">
        <v>73</v>
      </c>
      <c r="H20" s="25" t="s">
        <v>139</v>
      </c>
      <c r="I20" s="75"/>
      <c r="J20" s="79"/>
    </row>
    <row r="21" spans="1:10" ht="15.75">
      <c r="A21" s="27">
        <v>1</v>
      </c>
      <c r="B21" s="28" t="s">
        <v>68</v>
      </c>
      <c r="C21" s="26"/>
      <c r="D21" s="26"/>
      <c r="E21" s="29"/>
      <c r="F21" s="26"/>
      <c r="G21" s="26"/>
      <c r="H21" s="30"/>
      <c r="J21" s="4"/>
    </row>
    <row r="22" spans="1:10" ht="15.75">
      <c r="A22" s="27"/>
      <c r="B22" s="21"/>
      <c r="C22" s="31"/>
      <c r="D22" s="31"/>
      <c r="E22" s="29" t="e">
        <f>D23/#REF!</f>
        <v>#REF!</v>
      </c>
      <c r="F22" s="32"/>
      <c r="G22" s="32"/>
      <c r="H22" s="32"/>
      <c r="I22" s="7" t="s">
        <v>107</v>
      </c>
      <c r="J22" s="4"/>
    </row>
    <row r="23" spans="1:15" s="87" customFormat="1" ht="15.75">
      <c r="A23" s="81" t="s">
        <v>2</v>
      </c>
      <c r="B23" s="82" t="s">
        <v>3</v>
      </c>
      <c r="C23" s="84">
        <f>D23*12</f>
        <v>1911180</v>
      </c>
      <c r="D23" s="84">
        <v>159265</v>
      </c>
      <c r="E23" s="92"/>
      <c r="F23" s="84">
        <v>1926037.95</v>
      </c>
      <c r="G23" s="84">
        <f>F23/12</f>
        <v>160503.1625</v>
      </c>
      <c r="H23" s="84">
        <f>C23-F23</f>
        <v>-14857.949999999953</v>
      </c>
      <c r="I23" s="93" t="s">
        <v>105</v>
      </c>
      <c r="J23" s="86"/>
      <c r="N23" s="78"/>
      <c r="O23" s="78"/>
    </row>
    <row r="24" spans="1:13" ht="15.75">
      <c r="A24" s="33"/>
      <c r="B24" s="34"/>
      <c r="C24" s="31"/>
      <c r="D24" s="35"/>
      <c r="E24" s="29" t="e">
        <f>D25/#REF!</f>
        <v>#REF!</v>
      </c>
      <c r="F24" s="32"/>
      <c r="G24" s="32"/>
      <c r="H24" s="32"/>
      <c r="I24" s="7" t="s">
        <v>106</v>
      </c>
      <c r="K24" s="8"/>
      <c r="L24" s="8"/>
      <c r="M24" s="8"/>
    </row>
    <row r="25" spans="1:14" s="87" customFormat="1" ht="15.75">
      <c r="A25" s="81" t="s">
        <v>4</v>
      </c>
      <c r="B25" s="82" t="s">
        <v>40</v>
      </c>
      <c r="C25" s="84">
        <f>SUM(C26:C39)</f>
        <v>350718</v>
      </c>
      <c r="D25" s="84">
        <f>SUM(D26:D39)</f>
        <v>29226.500000000004</v>
      </c>
      <c r="E25" s="88"/>
      <c r="F25" s="84">
        <f>SUM(F26:F39)</f>
        <v>394856.91000000003</v>
      </c>
      <c r="G25" s="84">
        <f>F25/12</f>
        <v>32904.7425</v>
      </c>
      <c r="H25" s="84">
        <f>C25-F25</f>
        <v>-44138.91000000003</v>
      </c>
      <c r="I25" s="77"/>
      <c r="J25" s="86"/>
      <c r="N25" s="78"/>
    </row>
    <row r="26" spans="1:10" ht="15.75">
      <c r="A26" s="37" t="s">
        <v>5</v>
      </c>
      <c r="B26" s="34" t="s">
        <v>61</v>
      </c>
      <c r="C26" s="38">
        <v>45000</v>
      </c>
      <c r="D26" s="38">
        <f>C26/12</f>
        <v>3750</v>
      </c>
      <c r="E26" s="36"/>
      <c r="F26" s="38">
        <f>19250+30000</f>
        <v>49250</v>
      </c>
      <c r="G26" s="114">
        <f aca="true" t="shared" si="0" ref="G26:G39">F26/12</f>
        <v>4104.166666666667</v>
      </c>
      <c r="H26" s="114">
        <f aca="true" t="shared" si="1" ref="H26:H39">C26-F26</f>
        <v>-4250</v>
      </c>
      <c r="J26" s="4"/>
    </row>
    <row r="27" spans="1:10" ht="15.75">
      <c r="A27" s="37" t="s">
        <v>6</v>
      </c>
      <c r="B27" s="80" t="s">
        <v>9</v>
      </c>
      <c r="C27" s="38">
        <v>77520</v>
      </c>
      <c r="D27" s="38">
        <f>C27/12</f>
        <v>6460</v>
      </c>
      <c r="E27" s="36"/>
      <c r="F27" s="38">
        <v>99000</v>
      </c>
      <c r="G27" s="114">
        <f t="shared" si="0"/>
        <v>8250</v>
      </c>
      <c r="H27" s="114">
        <f t="shared" si="1"/>
        <v>-21480</v>
      </c>
      <c r="J27" s="4"/>
    </row>
    <row r="28" spans="1:10" ht="15.75">
      <c r="A28" s="37" t="s">
        <v>7</v>
      </c>
      <c r="B28" s="34" t="s">
        <v>26</v>
      </c>
      <c r="C28" s="38">
        <v>15000</v>
      </c>
      <c r="D28" s="38">
        <f aca="true" t="shared" si="2" ref="D28:D39">C28/12</f>
        <v>1250</v>
      </c>
      <c r="E28" s="36"/>
      <c r="F28" s="38">
        <v>11891.86</v>
      </c>
      <c r="G28" s="114">
        <f t="shared" si="0"/>
        <v>990.9883333333333</v>
      </c>
      <c r="H28" s="114">
        <f t="shared" si="1"/>
        <v>3108.1399999999994</v>
      </c>
      <c r="J28" s="4"/>
    </row>
    <row r="29" spans="1:10" ht="15.75">
      <c r="A29" s="37" t="s">
        <v>8</v>
      </c>
      <c r="B29" s="34" t="s">
        <v>36</v>
      </c>
      <c r="C29" s="38">
        <v>2940</v>
      </c>
      <c r="D29" s="38">
        <f t="shared" si="2"/>
        <v>245</v>
      </c>
      <c r="E29" s="36"/>
      <c r="F29" s="38">
        <v>2940</v>
      </c>
      <c r="G29" s="114">
        <f t="shared" si="0"/>
        <v>245</v>
      </c>
      <c r="H29" s="114">
        <f t="shared" si="1"/>
        <v>0</v>
      </c>
      <c r="J29" s="4"/>
    </row>
    <row r="30" spans="1:10" ht="15.75">
      <c r="A30" s="37" t="s">
        <v>10</v>
      </c>
      <c r="B30" s="34" t="s">
        <v>27</v>
      </c>
      <c r="C30" s="38">
        <v>65000</v>
      </c>
      <c r="D30" s="38">
        <f t="shared" si="2"/>
        <v>5416.666666666667</v>
      </c>
      <c r="E30" s="36"/>
      <c r="F30" s="38">
        <v>68815.32</v>
      </c>
      <c r="G30" s="114">
        <f t="shared" si="0"/>
        <v>5734.610000000001</v>
      </c>
      <c r="H30" s="114">
        <f t="shared" si="1"/>
        <v>-3815.320000000007</v>
      </c>
      <c r="J30" s="4"/>
    </row>
    <row r="31" spans="1:10" ht="15.75">
      <c r="A31" s="37" t="s">
        <v>11</v>
      </c>
      <c r="B31" s="34" t="s">
        <v>19</v>
      </c>
      <c r="C31" s="38">
        <v>8000</v>
      </c>
      <c r="D31" s="38">
        <f t="shared" si="2"/>
        <v>666.6666666666666</v>
      </c>
      <c r="E31" s="36"/>
      <c r="F31" s="38">
        <v>7600</v>
      </c>
      <c r="G31" s="114">
        <f t="shared" si="0"/>
        <v>633.3333333333334</v>
      </c>
      <c r="H31" s="114">
        <f t="shared" si="1"/>
        <v>400</v>
      </c>
      <c r="J31" s="4"/>
    </row>
    <row r="32" spans="1:10" ht="15.75">
      <c r="A32" s="37" t="s">
        <v>37</v>
      </c>
      <c r="B32" s="34" t="s">
        <v>39</v>
      </c>
      <c r="C32" s="38">
        <v>65000</v>
      </c>
      <c r="D32" s="38">
        <f t="shared" si="2"/>
        <v>5416.666666666667</v>
      </c>
      <c r="E32" s="36"/>
      <c r="F32" s="38">
        <v>72600</v>
      </c>
      <c r="G32" s="114">
        <f t="shared" si="0"/>
        <v>6050</v>
      </c>
      <c r="H32" s="114">
        <f t="shared" si="1"/>
        <v>-7600</v>
      </c>
      <c r="J32" s="4"/>
    </row>
    <row r="33" spans="1:10" ht="15.75">
      <c r="A33" s="37" t="s">
        <v>38</v>
      </c>
      <c r="B33" s="34" t="s">
        <v>94</v>
      </c>
      <c r="C33" s="38">
        <v>15000</v>
      </c>
      <c r="D33" s="38">
        <f>C33/12</f>
        <v>1250</v>
      </c>
      <c r="E33" s="36"/>
      <c r="F33" s="38">
        <v>13424</v>
      </c>
      <c r="G33" s="114">
        <f t="shared" si="0"/>
        <v>1118.6666666666667</v>
      </c>
      <c r="H33" s="114">
        <f t="shared" si="1"/>
        <v>1576</v>
      </c>
      <c r="J33" s="4"/>
    </row>
    <row r="34" spans="1:10" ht="15.75">
      <c r="A34" s="37" t="s">
        <v>95</v>
      </c>
      <c r="B34" s="34" t="s">
        <v>56</v>
      </c>
      <c r="C34" s="38">
        <v>9000</v>
      </c>
      <c r="D34" s="38">
        <f t="shared" si="2"/>
        <v>750</v>
      </c>
      <c r="E34" s="36"/>
      <c r="F34" s="38">
        <v>7877.45</v>
      </c>
      <c r="G34" s="114">
        <f t="shared" si="0"/>
        <v>656.4541666666667</v>
      </c>
      <c r="H34" s="114">
        <f t="shared" si="1"/>
        <v>1122.5500000000002</v>
      </c>
      <c r="J34" s="4"/>
    </row>
    <row r="35" spans="1:10" ht="15.75">
      <c r="A35" s="37" t="s">
        <v>41</v>
      </c>
      <c r="B35" s="34" t="s">
        <v>57</v>
      </c>
      <c r="C35" s="38">
        <v>4200</v>
      </c>
      <c r="D35" s="38">
        <f t="shared" si="2"/>
        <v>350</v>
      </c>
      <c r="E35" s="36"/>
      <c r="F35" s="38">
        <v>4760</v>
      </c>
      <c r="G35" s="114">
        <f t="shared" si="0"/>
        <v>396.6666666666667</v>
      </c>
      <c r="H35" s="114">
        <f t="shared" si="1"/>
        <v>-560</v>
      </c>
      <c r="J35" s="4"/>
    </row>
    <row r="36" spans="1:10" ht="15.75">
      <c r="A36" s="37" t="s">
        <v>62</v>
      </c>
      <c r="B36" s="34" t="s">
        <v>60</v>
      </c>
      <c r="C36" s="38">
        <v>5062</v>
      </c>
      <c r="D36" s="38">
        <f t="shared" si="2"/>
        <v>421.8333333333333</v>
      </c>
      <c r="E36" s="36"/>
      <c r="F36" s="38">
        <v>12862</v>
      </c>
      <c r="G36" s="114">
        <f t="shared" si="0"/>
        <v>1071.8333333333333</v>
      </c>
      <c r="H36" s="114">
        <f t="shared" si="1"/>
        <v>-7800</v>
      </c>
      <c r="I36" s="7" t="s">
        <v>104</v>
      </c>
      <c r="J36" s="4"/>
    </row>
    <row r="37" spans="1:14" ht="15.75">
      <c r="A37" s="37" t="s">
        <v>63</v>
      </c>
      <c r="B37" s="34" t="s">
        <v>58</v>
      </c>
      <c r="C37" s="38">
        <v>10496</v>
      </c>
      <c r="D37" s="38">
        <f t="shared" si="2"/>
        <v>874.6666666666666</v>
      </c>
      <c r="E37" s="36"/>
      <c r="F37" s="38">
        <v>13887</v>
      </c>
      <c r="G37" s="114">
        <f t="shared" si="0"/>
        <v>1157.25</v>
      </c>
      <c r="H37" s="114">
        <f t="shared" si="1"/>
        <v>-3391</v>
      </c>
      <c r="I37" s="4"/>
      <c r="J37" s="4"/>
      <c r="K37" s="4"/>
      <c r="L37" s="4"/>
      <c r="M37" s="4"/>
      <c r="N37" s="1"/>
    </row>
    <row r="38" spans="1:14" ht="15.75">
      <c r="A38" s="37" t="s">
        <v>64</v>
      </c>
      <c r="B38" s="34" t="s">
        <v>59</v>
      </c>
      <c r="C38" s="38">
        <v>1500</v>
      </c>
      <c r="D38" s="38">
        <f t="shared" si="2"/>
        <v>125</v>
      </c>
      <c r="E38" s="36"/>
      <c r="F38" s="38">
        <v>4229.28</v>
      </c>
      <c r="G38" s="114">
        <f t="shared" si="0"/>
        <v>352.44</v>
      </c>
      <c r="H38" s="114">
        <f t="shared" si="1"/>
        <v>-2729.2799999999997</v>
      </c>
      <c r="I38" s="3"/>
      <c r="J38" s="4"/>
      <c r="K38" s="3"/>
      <c r="L38" s="3"/>
      <c r="M38" s="3"/>
      <c r="N38" s="16"/>
    </row>
    <row r="39" spans="1:14" s="1" customFormat="1" ht="15.75">
      <c r="A39" s="37" t="s">
        <v>65</v>
      </c>
      <c r="B39" s="80" t="s">
        <v>96</v>
      </c>
      <c r="C39" s="38">
        <v>27000</v>
      </c>
      <c r="D39" s="38">
        <f t="shared" si="2"/>
        <v>2250</v>
      </c>
      <c r="E39" s="36"/>
      <c r="F39" s="38">
        <v>25720</v>
      </c>
      <c r="G39" s="114">
        <f t="shared" si="0"/>
        <v>2143.3333333333335</v>
      </c>
      <c r="H39" s="114">
        <f t="shared" si="1"/>
        <v>1280</v>
      </c>
      <c r="I39" s="7"/>
      <c r="J39" s="4"/>
      <c r="K39" s="7"/>
      <c r="L39" s="7"/>
      <c r="M39" s="7"/>
      <c r="N39" s="8"/>
    </row>
    <row r="40" spans="1:14" s="16" customFormat="1" ht="15.75">
      <c r="A40" s="37"/>
      <c r="B40" s="34"/>
      <c r="C40" s="38"/>
      <c r="D40" s="38"/>
      <c r="E40" s="36"/>
      <c r="F40" s="32"/>
      <c r="G40" s="32"/>
      <c r="H40" s="32"/>
      <c r="I40" s="7"/>
      <c r="J40" s="7"/>
      <c r="K40" s="7"/>
      <c r="L40" s="7"/>
      <c r="M40" s="7"/>
      <c r="N40" s="8"/>
    </row>
    <row r="41" spans="1:13" s="87" customFormat="1" ht="15.75">
      <c r="A41" s="81" t="s">
        <v>51</v>
      </c>
      <c r="B41" s="82" t="s">
        <v>53</v>
      </c>
      <c r="C41" s="84">
        <f>C43+C42</f>
        <v>737019.84</v>
      </c>
      <c r="D41" s="84">
        <f>D43+D42</f>
        <v>61418.32</v>
      </c>
      <c r="E41" s="83" t="e">
        <f>D42/#REF!</f>
        <v>#REF!</v>
      </c>
      <c r="F41" s="84">
        <f>F42</f>
        <v>746398.12</v>
      </c>
      <c r="G41" s="32">
        <f>F41/12</f>
        <v>62199.84333333333</v>
      </c>
      <c r="H41" s="84">
        <f>C41-F41</f>
        <v>-9378.280000000028</v>
      </c>
      <c r="I41" s="77"/>
      <c r="J41" s="85"/>
      <c r="K41" s="86"/>
      <c r="L41" s="86"/>
      <c r="M41" s="77"/>
    </row>
    <row r="42" spans="1:10" ht="15.75">
      <c r="A42" s="37" t="s">
        <v>52</v>
      </c>
      <c r="B42" s="40" t="s">
        <v>14</v>
      </c>
      <c r="C42" s="94">
        <f>D42*12</f>
        <v>737019.84</v>
      </c>
      <c r="D42" s="94">
        <v>61418.32</v>
      </c>
      <c r="E42" s="41"/>
      <c r="F42" s="32">
        <f>796398.12-50000</f>
        <v>746398.12</v>
      </c>
      <c r="G42" s="32">
        <f>F42/12</f>
        <v>62199.84333333333</v>
      </c>
      <c r="H42" s="32">
        <f>C42-F42</f>
        <v>-9378.280000000028</v>
      </c>
      <c r="I42" s="7" t="s">
        <v>109</v>
      </c>
      <c r="J42" s="4"/>
    </row>
    <row r="43" spans="1:12" ht="15.75">
      <c r="A43" s="37"/>
      <c r="B43" s="34"/>
      <c r="C43" s="38"/>
      <c r="D43" s="38"/>
      <c r="E43" s="26"/>
      <c r="F43" s="42"/>
      <c r="G43" s="42"/>
      <c r="H43" s="42"/>
      <c r="J43" s="8"/>
      <c r="K43" s="8"/>
      <c r="L43" s="8"/>
    </row>
    <row r="44" spans="1:10" ht="15.75">
      <c r="A44" s="39" t="s">
        <v>12</v>
      </c>
      <c r="B44" s="132" t="s">
        <v>69</v>
      </c>
      <c r="C44" s="133"/>
      <c r="D44" s="133"/>
      <c r="E44" s="133"/>
      <c r="F44" s="133"/>
      <c r="G44" s="133"/>
      <c r="H44" s="134"/>
      <c r="J44" s="4"/>
    </row>
    <row r="45" spans="1:14" ht="15.75">
      <c r="A45" s="39"/>
      <c r="B45" s="43"/>
      <c r="C45" s="32"/>
      <c r="D45" s="32"/>
      <c r="E45" s="36"/>
      <c r="F45" s="32"/>
      <c r="G45" s="32"/>
      <c r="H45" s="32"/>
      <c r="I45" s="3"/>
      <c r="J45" s="4"/>
      <c r="K45" s="3"/>
      <c r="L45" s="3"/>
      <c r="M45" s="3"/>
      <c r="N45" s="16"/>
    </row>
    <row r="46" spans="1:14" s="87" customFormat="1" ht="15.75">
      <c r="A46" s="81" t="s">
        <v>13</v>
      </c>
      <c r="B46" s="82" t="s">
        <v>43</v>
      </c>
      <c r="C46" s="84">
        <f>D46*12</f>
        <v>520864.55999999994</v>
      </c>
      <c r="D46" s="84">
        <f>SUM(D47:D49)</f>
        <v>43405.38</v>
      </c>
      <c r="E46" s="88"/>
      <c r="F46" s="84">
        <f>SUM(F47:F49)</f>
        <v>531991.1699999999</v>
      </c>
      <c r="G46" s="84">
        <f>SUM(G47:G49)</f>
        <v>44332.5975</v>
      </c>
      <c r="H46" s="84">
        <f>C46-F46</f>
        <v>-11126.609999999986</v>
      </c>
      <c r="I46" s="75"/>
      <c r="J46" s="76"/>
      <c r="K46" s="76"/>
      <c r="L46" s="76"/>
      <c r="M46" s="76"/>
      <c r="N46" s="89"/>
    </row>
    <row r="47" spans="1:13" s="16" customFormat="1" ht="15.75">
      <c r="A47" s="37" t="s">
        <v>15</v>
      </c>
      <c r="B47" s="40" t="s">
        <v>14</v>
      </c>
      <c r="C47" s="32">
        <f>D47*12</f>
        <v>504064.55999999994</v>
      </c>
      <c r="D47" s="32">
        <v>42005.38</v>
      </c>
      <c r="E47" s="36"/>
      <c r="F47" s="32">
        <v>520209.17</v>
      </c>
      <c r="G47" s="45">
        <f>F47/12</f>
        <v>43350.76416666667</v>
      </c>
      <c r="H47" s="32">
        <f>C47-F47</f>
        <v>-16144.610000000044</v>
      </c>
      <c r="I47" s="46"/>
      <c r="J47" s="4"/>
      <c r="K47" s="46"/>
      <c r="L47" s="3"/>
      <c r="M47" s="3"/>
    </row>
    <row r="48" spans="1:14" s="44" customFormat="1" ht="3.75" customHeight="1">
      <c r="A48" s="37"/>
      <c r="B48" s="34"/>
      <c r="C48" s="38"/>
      <c r="D48" s="38"/>
      <c r="E48" s="36"/>
      <c r="F48" s="48"/>
      <c r="G48" s="48"/>
      <c r="H48" s="48"/>
      <c r="I48" s="3"/>
      <c r="J48" s="4"/>
      <c r="K48" s="47"/>
      <c r="L48" s="3"/>
      <c r="M48" s="72"/>
      <c r="N48" s="16"/>
    </row>
    <row r="49" spans="1:13" s="16" customFormat="1" ht="15.75">
      <c r="A49" s="37" t="s">
        <v>133</v>
      </c>
      <c r="B49" s="34" t="s">
        <v>44</v>
      </c>
      <c r="C49" s="38">
        <f>D49*12</f>
        <v>16800</v>
      </c>
      <c r="D49" s="38">
        <v>1400</v>
      </c>
      <c r="E49" s="29"/>
      <c r="F49" s="38">
        <v>11782</v>
      </c>
      <c r="G49" s="38">
        <f>F49/12</f>
        <v>981.8333333333334</v>
      </c>
      <c r="H49" s="38">
        <f>C49-F49</f>
        <v>5018</v>
      </c>
      <c r="I49" s="3"/>
      <c r="J49" s="4"/>
      <c r="K49" s="47"/>
      <c r="L49" s="3"/>
      <c r="M49" s="3"/>
    </row>
    <row r="50" spans="1:14" s="16" customFormat="1" ht="15.75">
      <c r="A50" s="48"/>
      <c r="B50" s="48"/>
      <c r="C50" s="35"/>
      <c r="D50" s="35"/>
      <c r="E50" s="36"/>
      <c r="F50" s="32"/>
      <c r="G50" s="32"/>
      <c r="H50" s="32"/>
      <c r="I50" s="49"/>
      <c r="J50" s="4"/>
      <c r="K50" s="49"/>
      <c r="L50" s="49"/>
      <c r="M50" s="50"/>
      <c r="N50" s="51"/>
    </row>
    <row r="51" spans="1:14" s="16" customFormat="1" ht="15.75">
      <c r="A51" s="37"/>
      <c r="B51" s="48"/>
      <c r="C51" s="35"/>
      <c r="D51" s="35"/>
      <c r="E51" s="36" t="e">
        <f>D52/#REF!</f>
        <v>#REF!</v>
      </c>
      <c r="F51" s="32"/>
      <c r="G51" s="32"/>
      <c r="H51" s="32"/>
      <c r="I51" s="49"/>
      <c r="J51" s="4"/>
      <c r="K51" s="49"/>
      <c r="L51" s="49"/>
      <c r="M51" s="4"/>
      <c r="N51" s="1"/>
    </row>
    <row r="52" spans="1:14" s="90" customFormat="1" ht="15.75">
      <c r="A52" s="81" t="s">
        <v>16</v>
      </c>
      <c r="B52" s="82" t="s">
        <v>46</v>
      </c>
      <c r="C52" s="84">
        <f>C53+C54</f>
        <v>383089.08</v>
      </c>
      <c r="D52" s="84">
        <f>D53+D54</f>
        <v>31924.09</v>
      </c>
      <c r="E52" s="88"/>
      <c r="F52" s="84">
        <f>F53+F55</f>
        <v>341405.6</v>
      </c>
      <c r="G52" s="32">
        <f>F52/12</f>
        <v>28450.466666666664</v>
      </c>
      <c r="H52" s="84">
        <f>C52-F52</f>
        <v>41683.48000000004</v>
      </c>
      <c r="I52" s="77"/>
      <c r="J52" s="77"/>
      <c r="K52" s="86"/>
      <c r="L52" s="86"/>
      <c r="M52" s="99"/>
      <c r="N52" s="87"/>
    </row>
    <row r="53" spans="1:14" s="51" customFormat="1" ht="15.75">
      <c r="A53" s="39" t="s">
        <v>17</v>
      </c>
      <c r="B53" s="40" t="s">
        <v>14</v>
      </c>
      <c r="C53" s="94">
        <f>D53*12</f>
        <v>383089.08</v>
      </c>
      <c r="D53" s="94">
        <v>31924.09</v>
      </c>
      <c r="E53" s="29"/>
      <c r="F53" s="32">
        <v>332035.6</v>
      </c>
      <c r="G53" s="32">
        <f>F53/12</f>
        <v>27669.63333333333</v>
      </c>
      <c r="H53" s="32">
        <f>C53-F53</f>
        <v>51053.48000000004</v>
      </c>
      <c r="I53" s="7" t="s">
        <v>129</v>
      </c>
      <c r="J53" s="7"/>
      <c r="K53" s="7"/>
      <c r="L53" s="7"/>
      <c r="M53" s="7"/>
      <c r="N53" s="8"/>
    </row>
    <row r="54" spans="1:14" s="51" customFormat="1" ht="3" customHeight="1">
      <c r="A54" s="39"/>
      <c r="B54" s="34"/>
      <c r="C54" s="32"/>
      <c r="D54" s="32"/>
      <c r="E54" s="29"/>
      <c r="F54" s="32"/>
      <c r="G54" s="32"/>
      <c r="H54" s="32"/>
      <c r="I54" s="3"/>
      <c r="J54" s="7"/>
      <c r="K54" s="7"/>
      <c r="L54" s="7"/>
      <c r="M54" s="7"/>
      <c r="N54" s="8"/>
    </row>
    <row r="55" spans="1:16" s="1" customFormat="1" ht="15.75">
      <c r="A55" s="37" t="s">
        <v>93</v>
      </c>
      <c r="B55" s="97" t="s">
        <v>120</v>
      </c>
      <c r="C55" s="70"/>
      <c r="D55" s="70"/>
      <c r="E55" s="36"/>
      <c r="F55" s="32">
        <f>9370</f>
        <v>9370</v>
      </c>
      <c r="G55" s="32"/>
      <c r="H55" s="32"/>
      <c r="I55" s="74"/>
      <c r="J55" s="7"/>
      <c r="K55" s="7"/>
      <c r="L55" s="7"/>
      <c r="M55" s="7"/>
      <c r="N55" s="8"/>
      <c r="O55" s="8"/>
      <c r="P55" s="8"/>
    </row>
    <row r="56" spans="1:11" ht="15.75">
      <c r="A56" s="37"/>
      <c r="B56" s="40"/>
      <c r="C56" s="32"/>
      <c r="D56" s="32"/>
      <c r="E56" s="36"/>
      <c r="F56" s="32"/>
      <c r="G56" s="32"/>
      <c r="H56" s="32"/>
      <c r="J56" s="4"/>
      <c r="K56" s="52"/>
    </row>
    <row r="57" spans="1:13" s="87" customFormat="1" ht="15.75">
      <c r="A57" s="81" t="s">
        <v>20</v>
      </c>
      <c r="B57" s="82" t="s">
        <v>21</v>
      </c>
      <c r="C57" s="84">
        <v>2079877.42</v>
      </c>
      <c r="D57" s="84">
        <v>173323.12</v>
      </c>
      <c r="E57" s="88"/>
      <c r="F57" s="84">
        <f>F58+F60</f>
        <v>2825371.8400000003</v>
      </c>
      <c r="G57" s="84">
        <f>F57/12</f>
        <v>235447.65333333335</v>
      </c>
      <c r="H57" s="84">
        <f>C57-F57</f>
        <v>-745494.4200000004</v>
      </c>
      <c r="I57" s="77"/>
      <c r="J57" s="75"/>
      <c r="K57" s="91"/>
      <c r="L57" s="86"/>
      <c r="M57" s="86"/>
    </row>
    <row r="58" spans="1:10" ht="15.75">
      <c r="A58" s="37" t="s">
        <v>22</v>
      </c>
      <c r="B58" s="40" t="s">
        <v>14</v>
      </c>
      <c r="C58" s="94">
        <f>D58*12</f>
        <v>562536</v>
      </c>
      <c r="D58" s="94">
        <v>46878</v>
      </c>
      <c r="E58" s="92" t="e">
        <f>(D59+D58)/#REF!</f>
        <v>#REF!</v>
      </c>
      <c r="F58" s="94">
        <v>513153.27</v>
      </c>
      <c r="G58" s="32">
        <f>F58/12</f>
        <v>42762.7725</v>
      </c>
      <c r="H58" s="32">
        <f>C58-F58</f>
        <v>49382.72999999998</v>
      </c>
      <c r="I58" s="7" t="s">
        <v>108</v>
      </c>
      <c r="J58" s="4"/>
    </row>
    <row r="59" spans="1:13" ht="3" customHeight="1">
      <c r="A59" s="37"/>
      <c r="B59" s="34"/>
      <c r="C59" s="95"/>
      <c r="D59" s="95"/>
      <c r="E59" s="29"/>
      <c r="F59" s="38"/>
      <c r="G59" s="38"/>
      <c r="H59" s="38"/>
      <c r="J59" s="4"/>
      <c r="M59" s="72"/>
    </row>
    <row r="60" spans="1:14" ht="31.5">
      <c r="A60" s="37" t="s">
        <v>134</v>
      </c>
      <c r="B60" s="53" t="s">
        <v>97</v>
      </c>
      <c r="C60" s="32">
        <f>C57-C58</f>
        <v>1517341.42</v>
      </c>
      <c r="D60" s="32">
        <f>D57-D58</f>
        <v>126445.12</v>
      </c>
      <c r="E60" s="29"/>
      <c r="F60" s="32">
        <f>1152575.45+49805.22+39004+38536+307428+299590+19706+47762+4387.55+114200+6600+251649.23-25184.85+6159.97</f>
        <v>2312218.5700000003</v>
      </c>
      <c r="G60" s="32">
        <f>F60/12</f>
        <v>192684.88083333336</v>
      </c>
      <c r="H60" s="32">
        <f>C60-F60</f>
        <v>-794877.1500000004</v>
      </c>
      <c r="I60" s="75"/>
      <c r="J60" s="76"/>
      <c r="K60" s="76"/>
      <c r="L60" s="3"/>
      <c r="M60" s="72"/>
      <c r="N60" s="73"/>
    </row>
    <row r="61" spans="1:14" ht="15.75">
      <c r="A61" s="39"/>
      <c r="B61" s="55"/>
      <c r="C61" s="32"/>
      <c r="D61" s="32"/>
      <c r="E61" s="29" t="e">
        <f>D62/#REF!</f>
        <v>#REF!</v>
      </c>
      <c r="F61" s="32"/>
      <c r="G61" s="32"/>
      <c r="H61" s="32"/>
      <c r="J61" s="56"/>
      <c r="K61" s="58"/>
      <c r="L61" s="54"/>
      <c r="M61" s="54"/>
      <c r="N61" s="57"/>
    </row>
    <row r="62" spans="1:14" s="57" customFormat="1" ht="15.75">
      <c r="A62" s="59" t="s">
        <v>29</v>
      </c>
      <c r="B62" s="60"/>
      <c r="C62" s="31">
        <f>D62*12</f>
        <v>5982748.92</v>
      </c>
      <c r="D62" s="31">
        <f>D57+D52+D23+D25+D41+D46</f>
        <v>498562.41</v>
      </c>
      <c r="E62" s="36"/>
      <c r="F62" s="32">
        <f>F57+F52+F46+F41+F25+F23</f>
        <v>6766061.590000001</v>
      </c>
      <c r="G62" s="32">
        <f>G57+G52+G46+G41+G25+G23</f>
        <v>563838.4658333333</v>
      </c>
      <c r="H62" s="32">
        <f>C62-F62</f>
        <v>-783312.6700000009</v>
      </c>
      <c r="I62" s="7"/>
      <c r="J62" s="4"/>
      <c r="K62" s="7"/>
      <c r="L62" s="7"/>
      <c r="M62" s="7"/>
      <c r="N62" s="8"/>
    </row>
    <row r="63" spans="1:14" s="57" customFormat="1" ht="15.75">
      <c r="A63" s="59" t="s">
        <v>86</v>
      </c>
      <c r="B63" s="60"/>
      <c r="C63" s="31">
        <f>D63*12</f>
        <v>73200</v>
      </c>
      <c r="D63" s="31">
        <v>6100</v>
      </c>
      <c r="E63" s="61"/>
      <c r="F63" s="32">
        <f>120979.04+70900+172865.4+6903.2+7000</f>
        <v>378647.63999999996</v>
      </c>
      <c r="G63" s="32">
        <f>F63/12</f>
        <v>31553.969999999998</v>
      </c>
      <c r="H63" s="32">
        <f>F63-C63</f>
        <v>305447.63999999996</v>
      </c>
      <c r="I63" s="7"/>
      <c r="J63" s="4"/>
      <c r="K63" s="7"/>
      <c r="L63" s="7"/>
      <c r="M63" s="7"/>
      <c r="N63" s="8"/>
    </row>
    <row r="64" spans="1:11" ht="15.75">
      <c r="A64" s="59"/>
      <c r="B64" s="60"/>
      <c r="C64" s="31"/>
      <c r="D64" s="31"/>
      <c r="E64" s="61"/>
      <c r="F64" s="32"/>
      <c r="G64" s="32"/>
      <c r="H64" s="32"/>
      <c r="I64" s="77"/>
      <c r="J64" s="75"/>
      <c r="K64" s="77"/>
    </row>
    <row r="65" spans="1:14" ht="3.75" customHeight="1">
      <c r="A65" s="37"/>
      <c r="B65" s="53"/>
      <c r="C65" s="38"/>
      <c r="D65" s="38"/>
      <c r="E65" s="26"/>
      <c r="F65" s="32"/>
      <c r="G65" s="32"/>
      <c r="H65" s="32"/>
      <c r="I65" s="4"/>
      <c r="J65" s="4"/>
      <c r="K65" s="3"/>
      <c r="L65" s="3"/>
      <c r="M65" s="3"/>
      <c r="N65" s="16"/>
    </row>
    <row r="66" spans="1:10" ht="15.75">
      <c r="A66" s="39" t="s">
        <v>88</v>
      </c>
      <c r="B66" s="135" t="s">
        <v>49</v>
      </c>
      <c r="C66" s="133"/>
      <c r="D66" s="133"/>
      <c r="E66" s="133"/>
      <c r="F66" s="133"/>
      <c r="G66" s="133"/>
      <c r="H66" s="134"/>
      <c r="J66" s="4"/>
    </row>
    <row r="67" spans="1:11" s="16" customFormat="1" ht="31.5">
      <c r="A67" s="112" t="s">
        <v>24</v>
      </c>
      <c r="B67" s="113" t="s">
        <v>55</v>
      </c>
      <c r="C67" s="114">
        <v>94999.8</v>
      </c>
      <c r="D67" s="114">
        <v>7916.65</v>
      </c>
      <c r="E67" s="88">
        <v>1.03</v>
      </c>
      <c r="F67" s="114">
        <v>100671.28</v>
      </c>
      <c r="G67" s="114">
        <f aca="true" t="shared" si="3" ref="G67:G79">F67/12</f>
        <v>8389.273333333333</v>
      </c>
      <c r="H67" s="114">
        <f>C67-F67</f>
        <v>-5671.479999999996</v>
      </c>
      <c r="I67" s="126" t="s">
        <v>103</v>
      </c>
      <c r="J67" s="127"/>
      <c r="K67" s="1"/>
    </row>
    <row r="68" spans="1:13" ht="31.5">
      <c r="A68" s="115" t="s">
        <v>23</v>
      </c>
      <c r="B68" s="116" t="s">
        <v>54</v>
      </c>
      <c r="C68" s="95"/>
      <c r="D68" s="95"/>
      <c r="E68" s="92">
        <v>13.5</v>
      </c>
      <c r="F68" s="95">
        <v>63870.97</v>
      </c>
      <c r="G68" s="95">
        <f t="shared" si="3"/>
        <v>5322.580833333333</v>
      </c>
      <c r="H68" s="95"/>
      <c r="J68" s="4"/>
      <c r="K68" s="1"/>
      <c r="L68" s="8"/>
      <c r="M68" s="8"/>
    </row>
    <row r="69" spans="1:10" s="1" customFormat="1" ht="15.75">
      <c r="A69" s="112" t="s">
        <v>25</v>
      </c>
      <c r="B69" s="117" t="s">
        <v>48</v>
      </c>
      <c r="C69" s="114">
        <v>39528</v>
      </c>
      <c r="D69" s="114">
        <v>3294</v>
      </c>
      <c r="E69" s="88">
        <v>3.64</v>
      </c>
      <c r="F69" s="114">
        <v>42178</v>
      </c>
      <c r="G69" s="114">
        <f t="shared" si="3"/>
        <v>3514.8333333333335</v>
      </c>
      <c r="H69" s="114">
        <f aca="true" t="shared" si="4" ref="H69:H79">C69-F69</f>
        <v>-2650</v>
      </c>
      <c r="I69" s="7" t="s">
        <v>102</v>
      </c>
      <c r="J69" s="4"/>
    </row>
    <row r="70" spans="1:11" s="1" customFormat="1" ht="31.5">
      <c r="A70" s="115" t="s">
        <v>28</v>
      </c>
      <c r="B70" s="116" t="s">
        <v>45</v>
      </c>
      <c r="C70" s="95">
        <v>234271</v>
      </c>
      <c r="D70" s="95">
        <v>15891</v>
      </c>
      <c r="E70" s="92">
        <v>105.46</v>
      </c>
      <c r="F70" s="95">
        <f>247859.75+15940.62</f>
        <v>263800.37</v>
      </c>
      <c r="G70" s="95">
        <f t="shared" si="3"/>
        <v>21983.364166666666</v>
      </c>
      <c r="H70" s="95">
        <f t="shared" si="4"/>
        <v>-29529.369999999995</v>
      </c>
      <c r="I70" s="7"/>
      <c r="J70" s="7"/>
      <c r="K70" s="8"/>
    </row>
    <row r="71" spans="1:11" s="1" customFormat="1" ht="15.75">
      <c r="A71" s="112" t="s">
        <v>50</v>
      </c>
      <c r="B71" s="113" t="s">
        <v>87</v>
      </c>
      <c r="C71" s="114">
        <v>74666</v>
      </c>
      <c r="D71" s="114">
        <f>C71/12</f>
        <v>6222.166666666667</v>
      </c>
      <c r="E71" s="88">
        <v>5.55</v>
      </c>
      <c r="F71" s="114">
        <v>24826.8</v>
      </c>
      <c r="G71" s="114">
        <f t="shared" si="3"/>
        <v>2068.9</v>
      </c>
      <c r="H71" s="114">
        <f t="shared" si="4"/>
        <v>49839.2</v>
      </c>
      <c r="I71" s="7"/>
      <c r="J71" s="7"/>
      <c r="K71" s="8"/>
    </row>
    <row r="72" spans="1:13" ht="2.25" customHeight="1">
      <c r="A72" s="112"/>
      <c r="B72" s="113"/>
      <c r="C72" s="118"/>
      <c r="D72" s="118"/>
      <c r="E72" s="88"/>
      <c r="F72" s="114"/>
      <c r="G72" s="114"/>
      <c r="H72" s="114"/>
      <c r="I72" s="74"/>
      <c r="K72" s="8"/>
      <c r="L72" s="8"/>
      <c r="M72" s="8"/>
    </row>
    <row r="73" spans="1:13" ht="15.75">
      <c r="A73" s="112" t="s">
        <v>130</v>
      </c>
      <c r="B73" s="80" t="s">
        <v>18</v>
      </c>
      <c r="C73" s="114">
        <f>D73*12</f>
        <v>960876</v>
      </c>
      <c r="D73" s="114">
        <v>80073</v>
      </c>
      <c r="E73" s="88" t="e">
        <f>D74/#REF!</f>
        <v>#REF!</v>
      </c>
      <c r="F73" s="114">
        <f>945423.5+8500</f>
        <v>953923.5</v>
      </c>
      <c r="G73" s="114">
        <f t="shared" si="3"/>
        <v>79493.625</v>
      </c>
      <c r="H73" s="114">
        <f t="shared" si="4"/>
        <v>6952.5</v>
      </c>
      <c r="I73" s="96" t="s">
        <v>138</v>
      </c>
      <c r="K73" s="8"/>
      <c r="L73" s="8"/>
      <c r="M73" s="8"/>
    </row>
    <row r="74" spans="1:13" ht="15.75" customHeight="1">
      <c r="A74" s="112" t="s">
        <v>89</v>
      </c>
      <c r="B74" s="80" t="s">
        <v>66</v>
      </c>
      <c r="C74" s="114">
        <v>40000</v>
      </c>
      <c r="D74" s="114">
        <f>C74/12</f>
        <v>3333.3333333333335</v>
      </c>
      <c r="E74" s="88" t="e">
        <f>D75/#REF!</f>
        <v>#REF!</v>
      </c>
      <c r="F74" s="114">
        <v>72550</v>
      </c>
      <c r="G74" s="114">
        <f t="shared" si="3"/>
        <v>6045.833333333333</v>
      </c>
      <c r="H74" s="114">
        <f t="shared" si="4"/>
        <v>-32550</v>
      </c>
      <c r="I74" s="126" t="s">
        <v>103</v>
      </c>
      <c r="J74" s="127"/>
      <c r="K74" s="8"/>
      <c r="L74" s="8"/>
      <c r="M74" s="8"/>
    </row>
    <row r="75" spans="1:9" ht="15.75">
      <c r="A75" s="115" t="s">
        <v>90</v>
      </c>
      <c r="B75" s="97" t="s">
        <v>47</v>
      </c>
      <c r="C75" s="95">
        <f>D75*12</f>
        <v>112507.20000000001</v>
      </c>
      <c r="D75" s="95">
        <v>9375.6</v>
      </c>
      <c r="E75" s="92" t="e">
        <f>D76/#REF!</f>
        <v>#REF!</v>
      </c>
      <c r="F75" s="95">
        <v>121883</v>
      </c>
      <c r="G75" s="95">
        <f t="shared" si="3"/>
        <v>10156.916666666666</v>
      </c>
      <c r="H75" s="114">
        <f t="shared" si="4"/>
        <v>-9375.799999999988</v>
      </c>
      <c r="I75" s="74"/>
    </row>
    <row r="76" spans="1:15" ht="15.75">
      <c r="A76" s="115" t="s">
        <v>91</v>
      </c>
      <c r="B76" s="119" t="s">
        <v>67</v>
      </c>
      <c r="C76" s="95">
        <v>27000</v>
      </c>
      <c r="D76" s="95">
        <v>2250</v>
      </c>
      <c r="E76" s="92"/>
      <c r="F76" s="95">
        <v>27000</v>
      </c>
      <c r="G76" s="95">
        <f t="shared" si="3"/>
        <v>2250</v>
      </c>
      <c r="H76" s="114">
        <f t="shared" si="4"/>
        <v>0</v>
      </c>
      <c r="I76" s="74"/>
      <c r="J76" s="50"/>
      <c r="K76" s="50"/>
      <c r="L76" s="50"/>
      <c r="M76" s="50"/>
      <c r="N76" s="51"/>
      <c r="O76" s="71"/>
    </row>
    <row r="77" spans="1:15" ht="15.75">
      <c r="A77" s="115" t="s">
        <v>92</v>
      </c>
      <c r="B77" s="120" t="s">
        <v>111</v>
      </c>
      <c r="C77" s="95"/>
      <c r="D77" s="95"/>
      <c r="E77" s="92"/>
      <c r="F77" s="95">
        <v>83642.77</v>
      </c>
      <c r="G77" s="95">
        <f t="shared" si="3"/>
        <v>6970.230833333334</v>
      </c>
      <c r="H77" s="114">
        <f t="shared" si="4"/>
        <v>-83642.77</v>
      </c>
      <c r="I77" s="74"/>
      <c r="J77" s="50"/>
      <c r="K77" s="50"/>
      <c r="L77" s="50"/>
      <c r="M77" s="50"/>
      <c r="N77" s="51"/>
      <c r="O77" s="71"/>
    </row>
    <row r="78" spans="1:15" ht="15.75">
      <c r="A78" s="115" t="s">
        <v>110</v>
      </c>
      <c r="B78" s="120" t="s">
        <v>113</v>
      </c>
      <c r="C78" s="95"/>
      <c r="D78" s="95"/>
      <c r="E78" s="92"/>
      <c r="F78" s="95">
        <v>160021.48</v>
      </c>
      <c r="G78" s="95">
        <f t="shared" si="3"/>
        <v>13335.123333333335</v>
      </c>
      <c r="H78" s="114">
        <f t="shared" si="4"/>
        <v>-160021.48</v>
      </c>
      <c r="I78" s="74"/>
      <c r="J78" s="50"/>
      <c r="K78" s="50"/>
      <c r="L78" s="50"/>
      <c r="M78" s="50"/>
      <c r="N78" s="51"/>
      <c r="O78" s="71"/>
    </row>
    <row r="79" spans="1:9" ht="15.75">
      <c r="A79" s="37" t="s">
        <v>112</v>
      </c>
      <c r="B79" s="97" t="s">
        <v>117</v>
      </c>
      <c r="C79" s="38">
        <f>D79*6</f>
        <v>72000</v>
      </c>
      <c r="D79" s="38">
        <v>12000</v>
      </c>
      <c r="E79" s="36"/>
      <c r="F79" s="38">
        <f>13500+12600</f>
        <v>26100</v>
      </c>
      <c r="G79" s="95">
        <f t="shared" si="3"/>
        <v>2175</v>
      </c>
      <c r="H79" s="114">
        <f t="shared" si="4"/>
        <v>45900</v>
      </c>
      <c r="I79" s="74"/>
    </row>
    <row r="80" spans="1:9" ht="15.75">
      <c r="A80" s="98"/>
      <c r="B80" s="122" t="s">
        <v>128</v>
      </c>
      <c r="C80" s="38"/>
      <c r="D80" s="38"/>
      <c r="E80" s="32"/>
      <c r="F80" s="38">
        <f>F67+F68+F69+F70+F71+F72+F73+F74+F75+F76+F77+F78+F79</f>
        <v>1940468.17</v>
      </c>
      <c r="G80" s="52"/>
      <c r="H80" s="52"/>
      <c r="I80" s="74"/>
    </row>
    <row r="81" spans="1:9" ht="15.75">
      <c r="A81" s="98"/>
      <c r="B81" s="122" t="s">
        <v>118</v>
      </c>
      <c r="C81" s="38"/>
      <c r="D81" s="38"/>
      <c r="E81" s="32"/>
      <c r="F81" s="38">
        <v>6742877.86</v>
      </c>
      <c r="G81" s="52"/>
      <c r="H81" s="52"/>
      <c r="I81" s="74"/>
    </row>
    <row r="82" spans="1:14" s="1" customFormat="1" ht="15.75">
      <c r="A82" s="62"/>
      <c r="B82" s="128" t="s">
        <v>136</v>
      </c>
      <c r="C82" s="129"/>
      <c r="D82" s="64"/>
      <c r="E82" s="18"/>
      <c r="F82" s="124">
        <f>F23+F25+F41+F46+F52+F57+F67+F68+F69+F70+F71+F72+F73+F74+F75+F76+F77+F78+F79+F81</f>
        <v>15449407.620000001</v>
      </c>
      <c r="G82" s="124"/>
      <c r="H82" s="124"/>
      <c r="I82" s="7"/>
      <c r="J82" s="7"/>
      <c r="K82" s="7"/>
      <c r="L82" s="7"/>
      <c r="M82" s="7"/>
      <c r="N82" s="8"/>
    </row>
    <row r="83" spans="1:14" s="1" customFormat="1" ht="15.75">
      <c r="A83" s="62"/>
      <c r="B83" s="63"/>
      <c r="C83" s="64"/>
      <c r="D83" s="64"/>
      <c r="E83" s="18"/>
      <c r="F83" s="65"/>
      <c r="G83" s="65"/>
      <c r="H83" s="65"/>
      <c r="I83" s="7"/>
      <c r="J83" s="7"/>
      <c r="K83" s="7"/>
      <c r="L83" s="7"/>
      <c r="M83" s="7"/>
      <c r="N83" s="8"/>
    </row>
    <row r="84" spans="1:14" s="1" customFormat="1" ht="15.75">
      <c r="A84" s="62"/>
      <c r="B84" s="111" t="s">
        <v>119</v>
      </c>
      <c r="C84" s="64"/>
      <c r="D84" s="64"/>
      <c r="E84" s="18"/>
      <c r="F84" s="124">
        <f>F85+F86+F87+F88+F89+F90</f>
        <v>164397.27000000002</v>
      </c>
      <c r="G84" s="65"/>
      <c r="H84" s="65"/>
      <c r="I84" s="7"/>
      <c r="J84" s="7"/>
      <c r="K84" s="7"/>
      <c r="L84" s="7"/>
      <c r="M84" s="7"/>
      <c r="N84" s="8"/>
    </row>
    <row r="85" spans="1:14" ht="15.75">
      <c r="A85" s="66"/>
      <c r="B85" s="8" t="s">
        <v>114</v>
      </c>
      <c r="C85" s="18"/>
      <c r="F85" s="124">
        <v>34480</v>
      </c>
      <c r="G85" s="65"/>
      <c r="H85" s="65"/>
      <c r="J85" s="4"/>
      <c r="K85" s="4"/>
      <c r="L85" s="4"/>
      <c r="M85" s="4"/>
      <c r="N85" s="1"/>
    </row>
    <row r="86" spans="2:14" ht="15.75">
      <c r="B86" s="8" t="s">
        <v>115</v>
      </c>
      <c r="F86" s="124">
        <v>21000</v>
      </c>
      <c r="G86" s="65"/>
      <c r="H86" s="65"/>
      <c r="J86" s="3"/>
      <c r="K86" s="3"/>
      <c r="L86" s="3"/>
      <c r="M86" s="3"/>
      <c r="N86" s="16"/>
    </row>
    <row r="87" spans="2:14" s="1" customFormat="1" ht="15.75">
      <c r="B87" s="8" t="s">
        <v>116</v>
      </c>
      <c r="C87" s="19"/>
      <c r="D87" s="19"/>
      <c r="E87" s="18"/>
      <c r="F87" s="124">
        <v>29640.27</v>
      </c>
      <c r="G87" s="65"/>
      <c r="H87" s="65"/>
      <c r="I87" s="7"/>
      <c r="J87" s="7"/>
      <c r="K87" s="7"/>
      <c r="L87" s="7"/>
      <c r="M87" s="7"/>
      <c r="N87" s="8"/>
    </row>
    <row r="88" spans="2:14" s="16" customFormat="1" ht="15.75">
      <c r="B88" s="8" t="s">
        <v>126</v>
      </c>
      <c r="C88" s="19"/>
      <c r="D88" s="19"/>
      <c r="E88" s="18"/>
      <c r="F88" s="124">
        <v>36000</v>
      </c>
      <c r="G88" s="65"/>
      <c r="H88" s="65"/>
      <c r="I88" s="7"/>
      <c r="J88" s="7"/>
      <c r="K88" s="7"/>
      <c r="L88" s="7"/>
      <c r="M88" s="7"/>
      <c r="N88" s="8"/>
    </row>
    <row r="89" spans="1:8" ht="15.75">
      <c r="A89" s="1"/>
      <c r="B89" s="8" t="s">
        <v>127</v>
      </c>
      <c r="C89" s="68"/>
      <c r="D89" s="18"/>
      <c r="F89" s="124">
        <v>12617</v>
      </c>
      <c r="G89" s="65"/>
      <c r="H89" s="65"/>
    </row>
    <row r="90" spans="1:8" ht="15.75">
      <c r="A90" s="1"/>
      <c r="B90" s="8" t="s">
        <v>141</v>
      </c>
      <c r="C90" s="68"/>
      <c r="D90" s="18"/>
      <c r="F90" s="124">
        <v>30660</v>
      </c>
      <c r="G90" s="65"/>
      <c r="H90" s="65"/>
    </row>
    <row r="91" spans="1:8" ht="15.75">
      <c r="A91" s="1"/>
      <c r="B91" s="69"/>
      <c r="C91" s="18" t="s">
        <v>131</v>
      </c>
      <c r="D91" s="18"/>
      <c r="F91" s="124">
        <f>F82+F84</f>
        <v>15613804.89</v>
      </c>
      <c r="G91" s="65"/>
      <c r="H91" s="65"/>
    </row>
    <row r="92" spans="6:8" ht="15.75">
      <c r="F92" s="124">
        <v>15613804.89</v>
      </c>
      <c r="G92" s="65"/>
      <c r="H92" s="65"/>
    </row>
    <row r="93" spans="2:8" ht="15.75">
      <c r="B93" s="67"/>
      <c r="C93" s="68"/>
      <c r="D93" s="18"/>
      <c r="F93" s="124">
        <f>F91-F92</f>
        <v>0</v>
      </c>
      <c r="G93" s="65"/>
      <c r="H93" s="65"/>
    </row>
    <row r="94" spans="1:8" ht="15.75">
      <c r="A94" s="1"/>
      <c r="B94" s="8" t="s">
        <v>135</v>
      </c>
      <c r="C94" s="8"/>
      <c r="F94" s="65"/>
      <c r="G94" s="65"/>
      <c r="H94" s="65"/>
    </row>
    <row r="95" spans="2:8" ht="15.75">
      <c r="B95" s="8" t="s">
        <v>137</v>
      </c>
      <c r="C95" s="8"/>
      <c r="F95" s="65"/>
      <c r="G95" s="65"/>
      <c r="H95" s="65"/>
    </row>
    <row r="96" spans="2:8" ht="15.75">
      <c r="B96" s="8" t="s">
        <v>140</v>
      </c>
      <c r="C96" s="8"/>
      <c r="F96" s="65"/>
      <c r="G96" s="65"/>
      <c r="H96" s="65"/>
    </row>
    <row r="97" spans="6:8" ht="15.75">
      <c r="F97" s="65"/>
      <c r="G97" s="65"/>
      <c r="H97" s="65"/>
    </row>
    <row r="98" spans="2:8" ht="15.75">
      <c r="B98" s="8" t="s">
        <v>30</v>
      </c>
      <c r="F98" s="65"/>
      <c r="G98" s="65"/>
      <c r="H98" s="65"/>
    </row>
    <row r="99" spans="2:8" ht="15.75">
      <c r="B99" s="8" t="s">
        <v>31</v>
      </c>
      <c r="F99" s="65"/>
      <c r="G99" s="65"/>
      <c r="H99" s="65"/>
    </row>
    <row r="100" spans="2:8" ht="15.75">
      <c r="B100" s="8" t="s">
        <v>32</v>
      </c>
      <c r="F100" s="65"/>
      <c r="G100" s="65"/>
      <c r="H100" s="65"/>
    </row>
    <row r="101" spans="6:8" ht="15.75">
      <c r="F101" s="65"/>
      <c r="G101" s="65"/>
      <c r="H101" s="65"/>
    </row>
    <row r="102" spans="6:8" ht="15.75">
      <c r="F102" s="65"/>
      <c r="G102" s="65"/>
      <c r="H102" s="65"/>
    </row>
    <row r="103" spans="6:8" ht="15.75">
      <c r="F103" s="65"/>
      <c r="G103" s="65"/>
      <c r="H103" s="65"/>
    </row>
    <row r="104" spans="6:8" ht="15.75">
      <c r="F104" s="65"/>
      <c r="G104" s="65"/>
      <c r="H104" s="65"/>
    </row>
    <row r="105" spans="6:8" ht="15.75">
      <c r="F105" s="65"/>
      <c r="G105" s="65"/>
      <c r="H105" s="65"/>
    </row>
    <row r="106" spans="6:8" ht="15.75">
      <c r="F106" s="65"/>
      <c r="G106" s="65"/>
      <c r="H106" s="65"/>
    </row>
    <row r="107" spans="6:8" ht="15.75">
      <c r="F107" s="65"/>
      <c r="G107" s="65"/>
      <c r="H107" s="65"/>
    </row>
    <row r="108" spans="6:8" ht="15.75">
      <c r="F108" s="65"/>
      <c r="G108" s="65"/>
      <c r="H108" s="65"/>
    </row>
    <row r="109" spans="6:8" ht="15.75">
      <c r="F109" s="65"/>
      <c r="G109" s="65"/>
      <c r="H109" s="65"/>
    </row>
    <row r="110" spans="6:8" ht="15.75">
      <c r="F110" s="65"/>
      <c r="G110" s="65"/>
      <c r="H110" s="65"/>
    </row>
    <row r="111" spans="6:8" ht="15.75">
      <c r="F111" s="65"/>
      <c r="G111" s="65"/>
      <c r="H111" s="65"/>
    </row>
    <row r="112" spans="6:8" ht="15.75">
      <c r="F112" s="65"/>
      <c r="G112" s="65"/>
      <c r="H112" s="65"/>
    </row>
    <row r="113" spans="6:8" ht="15.75">
      <c r="F113" s="65"/>
      <c r="G113" s="65"/>
      <c r="H113" s="65"/>
    </row>
    <row r="114" spans="6:8" ht="15.75">
      <c r="F114" s="65"/>
      <c r="G114" s="65"/>
      <c r="H114" s="65"/>
    </row>
    <row r="115" spans="6:8" ht="15.75">
      <c r="F115" s="65"/>
      <c r="G115" s="65"/>
      <c r="H115" s="65"/>
    </row>
    <row r="116" spans="6:8" ht="15.75">
      <c r="F116" s="65"/>
      <c r="G116" s="65"/>
      <c r="H116" s="65"/>
    </row>
    <row r="117" spans="6:8" ht="15.75">
      <c r="F117" s="65"/>
      <c r="G117" s="65"/>
      <c r="H117" s="65"/>
    </row>
    <row r="118" spans="6:8" ht="15.75">
      <c r="F118" s="65"/>
      <c r="G118" s="65"/>
      <c r="H118" s="65"/>
    </row>
    <row r="119" spans="6:8" ht="15.75">
      <c r="F119" s="65"/>
      <c r="G119" s="65"/>
      <c r="H119" s="65"/>
    </row>
    <row r="120" spans="6:8" ht="15.75">
      <c r="F120" s="65"/>
      <c r="G120" s="65"/>
      <c r="H120" s="65"/>
    </row>
    <row r="121" spans="6:8" ht="15.75">
      <c r="F121" s="65"/>
      <c r="G121" s="65"/>
      <c r="H121" s="65"/>
    </row>
    <row r="122" spans="6:8" ht="15.75">
      <c r="F122" s="65"/>
      <c r="G122" s="65"/>
      <c r="H122" s="65"/>
    </row>
    <row r="123" spans="6:8" ht="15.75">
      <c r="F123" s="65"/>
      <c r="G123" s="65"/>
      <c r="H123" s="65"/>
    </row>
    <row r="124" spans="6:8" ht="15.75">
      <c r="F124" s="65"/>
      <c r="G124" s="65"/>
      <c r="H124" s="65"/>
    </row>
    <row r="125" spans="6:8" ht="15.75">
      <c r="F125" s="65"/>
      <c r="G125" s="65"/>
      <c r="H125" s="65"/>
    </row>
    <row r="126" spans="6:8" ht="15.75">
      <c r="F126" s="65"/>
      <c r="G126" s="65"/>
      <c r="H126" s="65"/>
    </row>
    <row r="127" spans="6:8" ht="15.75">
      <c r="F127" s="65"/>
      <c r="G127" s="65"/>
      <c r="H127" s="65"/>
    </row>
    <row r="128" spans="6:8" ht="15.75">
      <c r="F128" s="65"/>
      <c r="G128" s="65"/>
      <c r="H128" s="65"/>
    </row>
    <row r="129" spans="6:8" ht="15.75">
      <c r="F129" s="65"/>
      <c r="G129" s="65"/>
      <c r="H129" s="65"/>
    </row>
    <row r="130" spans="6:8" ht="15.75">
      <c r="F130" s="65"/>
      <c r="G130" s="65"/>
      <c r="H130" s="65"/>
    </row>
    <row r="131" spans="6:8" ht="15.75">
      <c r="F131" s="65"/>
      <c r="G131" s="65"/>
      <c r="H131" s="65"/>
    </row>
    <row r="132" spans="6:8" ht="15.75">
      <c r="F132" s="65"/>
      <c r="G132" s="65"/>
      <c r="H132" s="65"/>
    </row>
    <row r="133" spans="6:8" ht="15.75">
      <c r="F133" s="65"/>
      <c r="G133" s="65"/>
      <c r="H133" s="65"/>
    </row>
    <row r="134" spans="6:8" ht="15.75">
      <c r="F134" s="65"/>
      <c r="G134" s="65"/>
      <c r="H134" s="65"/>
    </row>
    <row r="135" spans="6:8" ht="15.75">
      <c r="F135" s="65"/>
      <c r="G135" s="65"/>
      <c r="H135" s="65"/>
    </row>
    <row r="136" spans="6:8" ht="15.75">
      <c r="F136" s="65"/>
      <c r="G136" s="65"/>
      <c r="H136" s="65"/>
    </row>
    <row r="137" spans="6:8" ht="15.75">
      <c r="F137" s="65"/>
      <c r="G137" s="65"/>
      <c r="H137" s="65"/>
    </row>
    <row r="138" spans="6:8" ht="15.75">
      <c r="F138" s="65"/>
      <c r="G138" s="65"/>
      <c r="H138" s="65"/>
    </row>
    <row r="139" spans="6:8" ht="15.75">
      <c r="F139" s="65"/>
      <c r="G139" s="65"/>
      <c r="H139" s="65"/>
    </row>
    <row r="140" spans="6:8" ht="15.75">
      <c r="F140" s="65"/>
      <c r="G140" s="65"/>
      <c r="H140" s="65"/>
    </row>
    <row r="141" spans="6:8" ht="15.75">
      <c r="F141" s="65"/>
      <c r="G141" s="65"/>
      <c r="H141" s="65"/>
    </row>
    <row r="142" spans="6:8" ht="15.75">
      <c r="F142" s="65"/>
      <c r="G142" s="65"/>
      <c r="H142" s="65"/>
    </row>
    <row r="143" spans="6:8" ht="15.75">
      <c r="F143" s="65"/>
      <c r="G143" s="65"/>
      <c r="H143" s="65"/>
    </row>
    <row r="144" spans="6:8" ht="15.75">
      <c r="F144" s="65"/>
      <c r="G144" s="65"/>
      <c r="H144" s="65"/>
    </row>
    <row r="145" spans="6:8" ht="15.75">
      <c r="F145" s="65"/>
      <c r="G145" s="65"/>
      <c r="H145" s="65"/>
    </row>
    <row r="146" spans="6:8" ht="15.75">
      <c r="F146" s="65"/>
      <c r="G146" s="65"/>
      <c r="H146" s="65"/>
    </row>
    <row r="147" spans="6:8" ht="15.75">
      <c r="F147" s="65"/>
      <c r="G147" s="65"/>
      <c r="H147" s="65"/>
    </row>
    <row r="148" spans="6:8" ht="15.75">
      <c r="F148" s="65"/>
      <c r="G148" s="65"/>
      <c r="H148" s="65"/>
    </row>
    <row r="149" spans="6:8" ht="15.75">
      <c r="F149" s="65"/>
      <c r="G149" s="65"/>
      <c r="H149" s="65"/>
    </row>
    <row r="150" spans="6:8" ht="15.75">
      <c r="F150" s="65"/>
      <c r="G150" s="65"/>
      <c r="H150" s="65"/>
    </row>
    <row r="151" spans="6:8" ht="15.75">
      <c r="F151" s="65"/>
      <c r="G151" s="65"/>
      <c r="H151" s="65"/>
    </row>
    <row r="152" spans="6:8" ht="15.75">
      <c r="F152" s="65"/>
      <c r="G152" s="65"/>
      <c r="H152" s="65"/>
    </row>
    <row r="153" spans="6:8" ht="15.75">
      <c r="F153" s="65"/>
      <c r="G153" s="65"/>
      <c r="H153" s="65"/>
    </row>
    <row r="154" spans="6:8" ht="15.75">
      <c r="F154" s="65"/>
      <c r="G154" s="65"/>
      <c r="H154" s="65"/>
    </row>
    <row r="155" spans="6:8" ht="15.75">
      <c r="F155" s="65"/>
      <c r="G155" s="65"/>
      <c r="H155" s="65"/>
    </row>
    <row r="156" spans="6:8" ht="15.75">
      <c r="F156" s="65"/>
      <c r="G156" s="65"/>
      <c r="H156" s="65"/>
    </row>
    <row r="157" spans="6:8" ht="15.75">
      <c r="F157" s="65"/>
      <c r="G157" s="65"/>
      <c r="H157" s="65"/>
    </row>
    <row r="158" spans="6:8" ht="15.75">
      <c r="F158" s="65"/>
      <c r="G158" s="65"/>
      <c r="H158" s="65"/>
    </row>
    <row r="159" spans="6:8" ht="15.75">
      <c r="F159" s="65"/>
      <c r="G159" s="65"/>
      <c r="H159" s="65"/>
    </row>
    <row r="160" spans="6:8" ht="15.75">
      <c r="F160" s="65"/>
      <c r="G160" s="65"/>
      <c r="H160" s="65"/>
    </row>
    <row r="161" spans="6:8" ht="15.75">
      <c r="F161" s="65"/>
      <c r="G161" s="65"/>
      <c r="H161" s="65"/>
    </row>
    <row r="162" spans="6:8" ht="15.75">
      <c r="F162" s="65"/>
      <c r="G162" s="65"/>
      <c r="H162" s="65"/>
    </row>
    <row r="163" spans="6:8" ht="15.75">
      <c r="F163" s="65"/>
      <c r="G163" s="65"/>
      <c r="H163" s="65"/>
    </row>
    <row r="164" spans="6:8" ht="15.75">
      <c r="F164" s="65"/>
      <c r="G164" s="65"/>
      <c r="H164" s="65"/>
    </row>
    <row r="165" spans="6:8" ht="15.75">
      <c r="F165" s="65"/>
      <c r="G165" s="65"/>
      <c r="H165" s="65"/>
    </row>
    <row r="166" spans="6:8" ht="15.75">
      <c r="F166" s="65"/>
      <c r="G166" s="65"/>
      <c r="H166" s="65"/>
    </row>
    <row r="167" spans="6:8" ht="15.75">
      <c r="F167" s="65"/>
      <c r="G167" s="65"/>
      <c r="H167" s="65"/>
    </row>
    <row r="168" spans="6:8" ht="15.75">
      <c r="F168" s="65"/>
      <c r="G168" s="65"/>
      <c r="H168" s="65"/>
    </row>
    <row r="169" spans="6:8" ht="15.75">
      <c r="F169" s="65"/>
      <c r="G169" s="65"/>
      <c r="H169" s="65"/>
    </row>
    <row r="170" spans="6:8" ht="15.75">
      <c r="F170" s="65"/>
      <c r="G170" s="65"/>
      <c r="H170" s="65"/>
    </row>
    <row r="171" spans="6:8" ht="15.75">
      <c r="F171" s="65"/>
      <c r="G171" s="65"/>
      <c r="H171" s="65"/>
    </row>
    <row r="172" spans="6:8" ht="15.75">
      <c r="F172" s="65"/>
      <c r="G172" s="65"/>
      <c r="H172" s="65"/>
    </row>
    <row r="173" spans="6:8" ht="15.75">
      <c r="F173" s="65"/>
      <c r="G173" s="65"/>
      <c r="H173" s="65"/>
    </row>
    <row r="174" spans="6:8" ht="15.75">
      <c r="F174" s="65"/>
      <c r="G174" s="65"/>
      <c r="H174" s="65"/>
    </row>
    <row r="175" spans="6:8" ht="15.75">
      <c r="F175" s="65"/>
      <c r="G175" s="65"/>
      <c r="H175" s="65"/>
    </row>
    <row r="176" spans="6:8" ht="15.75">
      <c r="F176" s="65"/>
      <c r="G176" s="65"/>
      <c r="H176" s="65"/>
    </row>
    <row r="177" spans="6:8" ht="15.75">
      <c r="F177" s="65"/>
      <c r="G177" s="65"/>
      <c r="H177" s="65"/>
    </row>
    <row r="178" spans="6:8" ht="15.75">
      <c r="F178" s="65"/>
      <c r="G178" s="65"/>
      <c r="H178" s="65"/>
    </row>
    <row r="179" spans="6:8" ht="15.75">
      <c r="F179" s="65"/>
      <c r="G179" s="65"/>
      <c r="H179" s="65"/>
    </row>
    <row r="180" spans="6:8" ht="15.75">
      <c r="F180" s="65"/>
      <c r="G180" s="65"/>
      <c r="H180" s="65"/>
    </row>
    <row r="181" spans="6:8" ht="15.75">
      <c r="F181" s="65"/>
      <c r="G181" s="65"/>
      <c r="H181" s="65"/>
    </row>
    <row r="182" spans="6:8" ht="15.75">
      <c r="F182" s="65"/>
      <c r="G182" s="65"/>
      <c r="H182" s="65"/>
    </row>
    <row r="183" spans="6:8" ht="15.75">
      <c r="F183" s="65"/>
      <c r="G183" s="65"/>
      <c r="H183" s="65"/>
    </row>
    <row r="184" spans="6:8" ht="15.75">
      <c r="F184" s="65"/>
      <c r="G184" s="65"/>
      <c r="H184" s="65"/>
    </row>
    <row r="185" spans="6:8" ht="15.75">
      <c r="F185" s="65"/>
      <c r="G185" s="65"/>
      <c r="H185" s="65"/>
    </row>
    <row r="186" spans="6:8" ht="15.75">
      <c r="F186" s="65"/>
      <c r="G186" s="65"/>
      <c r="H186" s="65"/>
    </row>
    <row r="187" spans="6:8" ht="15.75">
      <c r="F187" s="65"/>
      <c r="G187" s="65"/>
      <c r="H187" s="65"/>
    </row>
    <row r="188" spans="6:8" ht="15.75">
      <c r="F188" s="65"/>
      <c r="G188" s="65"/>
      <c r="H188" s="65"/>
    </row>
    <row r="189" spans="6:8" ht="15.75">
      <c r="F189" s="65"/>
      <c r="G189" s="65"/>
      <c r="H189" s="65"/>
    </row>
    <row r="190" spans="6:8" ht="15.75">
      <c r="F190" s="65"/>
      <c r="G190" s="65"/>
      <c r="H190" s="65"/>
    </row>
    <row r="191" spans="6:8" ht="15.75">
      <c r="F191" s="65"/>
      <c r="G191" s="65"/>
      <c r="H191" s="65"/>
    </row>
    <row r="192" spans="6:8" ht="15.75">
      <c r="F192" s="65"/>
      <c r="G192" s="65"/>
      <c r="H192" s="65"/>
    </row>
    <row r="193" spans="6:8" ht="15.75">
      <c r="F193" s="65"/>
      <c r="G193" s="65"/>
      <c r="H193" s="65"/>
    </row>
    <row r="194" spans="6:8" ht="15.75">
      <c r="F194" s="65"/>
      <c r="G194" s="65"/>
      <c r="H194" s="65"/>
    </row>
    <row r="195" spans="6:8" ht="15.75">
      <c r="F195" s="65"/>
      <c r="G195" s="65"/>
      <c r="H195" s="65"/>
    </row>
    <row r="196" spans="6:8" ht="15.75">
      <c r="F196" s="65"/>
      <c r="G196" s="65"/>
      <c r="H196" s="65"/>
    </row>
    <row r="197" spans="6:8" ht="15.75">
      <c r="F197" s="65"/>
      <c r="G197" s="65"/>
      <c r="H197" s="65"/>
    </row>
    <row r="198" spans="6:8" ht="15.75">
      <c r="F198" s="65"/>
      <c r="G198" s="65"/>
      <c r="H198" s="65"/>
    </row>
    <row r="199" spans="6:8" ht="15.75">
      <c r="F199" s="65"/>
      <c r="G199" s="65"/>
      <c r="H199" s="65"/>
    </row>
    <row r="200" spans="6:8" ht="15.75">
      <c r="F200" s="65"/>
      <c r="G200" s="65"/>
      <c r="H200" s="65"/>
    </row>
    <row r="201" spans="6:8" ht="15.75">
      <c r="F201" s="65"/>
      <c r="G201" s="65"/>
      <c r="H201" s="65"/>
    </row>
    <row r="202" spans="6:8" ht="15.75">
      <c r="F202" s="65"/>
      <c r="G202" s="65"/>
      <c r="H202" s="65"/>
    </row>
    <row r="203" spans="6:8" ht="15.75">
      <c r="F203" s="65"/>
      <c r="G203" s="65"/>
      <c r="H203" s="65"/>
    </row>
    <row r="204" spans="6:8" ht="15.75">
      <c r="F204" s="65"/>
      <c r="G204" s="65"/>
      <c r="H204" s="65"/>
    </row>
    <row r="205" spans="6:8" ht="15.75">
      <c r="F205" s="65"/>
      <c r="G205" s="65"/>
      <c r="H205" s="65"/>
    </row>
    <row r="206" spans="6:8" ht="15.75">
      <c r="F206" s="65"/>
      <c r="G206" s="65"/>
      <c r="H206" s="65"/>
    </row>
    <row r="207" spans="6:8" ht="15.75">
      <c r="F207" s="65"/>
      <c r="G207" s="65"/>
      <c r="H207" s="65"/>
    </row>
    <row r="208" spans="6:8" ht="15.75">
      <c r="F208" s="65"/>
      <c r="G208" s="65"/>
      <c r="H208" s="65"/>
    </row>
    <row r="209" spans="6:8" ht="15.75">
      <c r="F209" s="65"/>
      <c r="G209" s="65"/>
      <c r="H209" s="65"/>
    </row>
    <row r="210" spans="6:8" ht="15.75">
      <c r="F210" s="65"/>
      <c r="G210" s="65"/>
      <c r="H210" s="65"/>
    </row>
    <row r="211" spans="6:8" ht="15.75">
      <c r="F211" s="65"/>
      <c r="G211" s="65"/>
      <c r="H211" s="65"/>
    </row>
    <row r="212" spans="6:8" ht="15.75">
      <c r="F212" s="65"/>
      <c r="G212" s="65"/>
      <c r="H212" s="65"/>
    </row>
    <row r="213" spans="6:8" ht="15.75">
      <c r="F213" s="65"/>
      <c r="G213" s="65"/>
      <c r="H213" s="65"/>
    </row>
    <row r="214" spans="6:8" ht="15.75">
      <c r="F214" s="65"/>
      <c r="G214" s="65"/>
      <c r="H214" s="65"/>
    </row>
    <row r="215" spans="6:8" ht="15.75">
      <c r="F215" s="65"/>
      <c r="G215" s="65"/>
      <c r="H215" s="65"/>
    </row>
    <row r="216" spans="6:8" ht="15.75">
      <c r="F216" s="65"/>
      <c r="G216" s="65"/>
      <c r="H216" s="65"/>
    </row>
    <row r="217" spans="6:8" ht="15.75">
      <c r="F217" s="65"/>
      <c r="G217" s="65"/>
      <c r="H217" s="65"/>
    </row>
    <row r="218" spans="6:8" ht="15.75">
      <c r="F218" s="65"/>
      <c r="G218" s="65"/>
      <c r="H218" s="65"/>
    </row>
    <row r="219" spans="6:8" ht="15.75">
      <c r="F219" s="65"/>
      <c r="G219" s="65"/>
      <c r="H219" s="65"/>
    </row>
    <row r="220" spans="6:8" ht="15.75">
      <c r="F220" s="65"/>
      <c r="G220" s="65"/>
      <c r="H220" s="65"/>
    </row>
    <row r="221" spans="6:8" ht="15.75">
      <c r="F221" s="65"/>
      <c r="G221" s="65"/>
      <c r="H221" s="65"/>
    </row>
    <row r="222" spans="6:8" ht="15.75">
      <c r="F222" s="65"/>
      <c r="G222" s="65"/>
      <c r="H222" s="65"/>
    </row>
    <row r="223" spans="6:8" ht="15.75">
      <c r="F223" s="65"/>
      <c r="G223" s="65"/>
      <c r="H223" s="65"/>
    </row>
    <row r="224" spans="6:8" ht="15.75">
      <c r="F224" s="65"/>
      <c r="G224" s="65"/>
      <c r="H224" s="65"/>
    </row>
    <row r="225" spans="6:8" ht="15.75">
      <c r="F225" s="65"/>
      <c r="G225" s="65"/>
      <c r="H225" s="65"/>
    </row>
    <row r="226" spans="6:8" ht="15.75">
      <c r="F226" s="65"/>
      <c r="G226" s="65"/>
      <c r="H226" s="65"/>
    </row>
    <row r="227" spans="6:8" ht="15.75">
      <c r="F227" s="65"/>
      <c r="G227" s="65"/>
      <c r="H227" s="65"/>
    </row>
    <row r="228" spans="6:8" ht="15.75">
      <c r="F228" s="65"/>
      <c r="G228" s="65"/>
      <c r="H228" s="65"/>
    </row>
    <row r="229" spans="6:8" ht="15.75">
      <c r="F229" s="65"/>
      <c r="G229" s="65"/>
      <c r="H229" s="65"/>
    </row>
    <row r="230" spans="6:8" ht="15.75">
      <c r="F230" s="65"/>
      <c r="G230" s="65"/>
      <c r="H230" s="65"/>
    </row>
    <row r="231" spans="6:8" ht="15.75">
      <c r="F231" s="65"/>
      <c r="G231" s="65"/>
      <c r="H231" s="65"/>
    </row>
    <row r="232" spans="6:8" ht="15.75">
      <c r="F232" s="65"/>
      <c r="G232" s="65"/>
      <c r="H232" s="65"/>
    </row>
    <row r="233" spans="6:8" ht="15.75">
      <c r="F233" s="65"/>
      <c r="G233" s="65"/>
      <c r="H233" s="65"/>
    </row>
    <row r="234" spans="6:8" ht="15.75">
      <c r="F234" s="65"/>
      <c r="G234" s="65"/>
      <c r="H234" s="65"/>
    </row>
    <row r="235" spans="6:8" ht="15.75">
      <c r="F235" s="65"/>
      <c r="G235" s="65"/>
      <c r="H235" s="65"/>
    </row>
    <row r="236" spans="6:8" ht="15.75">
      <c r="F236" s="65"/>
      <c r="G236" s="65"/>
      <c r="H236" s="65"/>
    </row>
    <row r="237" spans="6:8" ht="15.75">
      <c r="F237" s="65"/>
      <c r="G237" s="65"/>
      <c r="H237" s="65"/>
    </row>
    <row r="238" spans="6:8" ht="15.75">
      <c r="F238" s="65"/>
      <c r="G238" s="65"/>
      <c r="H238" s="65"/>
    </row>
    <row r="239" spans="6:8" ht="15.75">
      <c r="F239" s="65"/>
      <c r="G239" s="65"/>
      <c r="H239" s="65"/>
    </row>
    <row r="240" spans="6:8" ht="15.75">
      <c r="F240" s="65"/>
      <c r="G240" s="65"/>
      <c r="H240" s="65"/>
    </row>
    <row r="241" spans="6:8" ht="15.75">
      <c r="F241" s="65"/>
      <c r="G241" s="65"/>
      <c r="H241" s="65"/>
    </row>
    <row r="242" spans="6:8" ht="15.75">
      <c r="F242" s="65"/>
      <c r="G242" s="65"/>
      <c r="H242" s="65"/>
    </row>
    <row r="243" spans="6:8" ht="15.75">
      <c r="F243" s="65"/>
      <c r="G243" s="65"/>
      <c r="H243" s="65"/>
    </row>
    <row r="244" spans="6:8" ht="15.75">
      <c r="F244" s="65"/>
      <c r="G244" s="65"/>
      <c r="H244" s="65"/>
    </row>
    <row r="245" spans="6:8" ht="15.75">
      <c r="F245" s="65"/>
      <c r="G245" s="65"/>
      <c r="H245" s="65"/>
    </row>
    <row r="246" spans="6:8" ht="15.75">
      <c r="F246" s="65"/>
      <c r="G246" s="65"/>
      <c r="H246" s="65"/>
    </row>
    <row r="247" spans="6:8" ht="15.75">
      <c r="F247" s="65"/>
      <c r="G247" s="65"/>
      <c r="H247" s="65"/>
    </row>
    <row r="248" spans="6:8" ht="15.75">
      <c r="F248" s="65"/>
      <c r="G248" s="65"/>
      <c r="H248" s="65"/>
    </row>
    <row r="249" spans="6:8" ht="15.75">
      <c r="F249" s="65"/>
      <c r="G249" s="65"/>
      <c r="H249" s="65"/>
    </row>
    <row r="250" spans="6:8" ht="15.75">
      <c r="F250" s="65"/>
      <c r="G250" s="65"/>
      <c r="H250" s="65"/>
    </row>
    <row r="251" spans="6:8" ht="15.75">
      <c r="F251" s="65"/>
      <c r="G251" s="65"/>
      <c r="H251" s="65"/>
    </row>
    <row r="252" spans="6:8" ht="15.75">
      <c r="F252" s="65"/>
      <c r="G252" s="65"/>
      <c r="H252" s="65"/>
    </row>
    <row r="253" spans="6:8" ht="15.75">
      <c r="F253" s="65"/>
      <c r="G253" s="65"/>
      <c r="H253" s="65"/>
    </row>
    <row r="254" spans="6:8" ht="15.75">
      <c r="F254" s="65"/>
      <c r="G254" s="65"/>
      <c r="H254" s="65"/>
    </row>
    <row r="255" spans="6:8" ht="15.75">
      <c r="F255" s="65"/>
      <c r="G255" s="65"/>
      <c r="H255" s="65"/>
    </row>
    <row r="256" spans="6:8" ht="15.75">
      <c r="F256" s="65"/>
      <c r="G256" s="65"/>
      <c r="H256" s="65"/>
    </row>
    <row r="257" spans="6:8" ht="15.75">
      <c r="F257" s="65"/>
      <c r="G257" s="65"/>
      <c r="H257" s="65"/>
    </row>
    <row r="258" spans="6:8" ht="15.75">
      <c r="F258" s="65"/>
      <c r="G258" s="65"/>
      <c r="H258" s="65"/>
    </row>
    <row r="259" spans="6:8" ht="15.75">
      <c r="F259" s="65"/>
      <c r="G259" s="65"/>
      <c r="H259" s="65"/>
    </row>
    <row r="260" spans="6:8" ht="15.75">
      <c r="F260" s="65"/>
      <c r="G260" s="65"/>
      <c r="H260" s="65"/>
    </row>
    <row r="261" spans="6:8" ht="15.75">
      <c r="F261" s="65"/>
      <c r="G261" s="65"/>
      <c r="H261" s="65"/>
    </row>
    <row r="262" spans="6:8" ht="15.75">
      <c r="F262" s="65"/>
      <c r="G262" s="65"/>
      <c r="H262" s="65"/>
    </row>
    <row r="263" spans="6:8" ht="15.75">
      <c r="F263" s="65"/>
      <c r="G263" s="65"/>
      <c r="H263" s="65"/>
    </row>
    <row r="264" spans="6:8" ht="15.75">
      <c r="F264" s="65"/>
      <c r="G264" s="65"/>
      <c r="H264" s="65"/>
    </row>
    <row r="265" spans="6:8" ht="15.75">
      <c r="F265" s="65"/>
      <c r="G265" s="65"/>
      <c r="H265" s="65"/>
    </row>
    <row r="266" spans="6:8" ht="15.75">
      <c r="F266" s="65"/>
      <c r="G266" s="65"/>
      <c r="H266" s="65"/>
    </row>
    <row r="267" spans="6:8" ht="15.75">
      <c r="F267" s="65"/>
      <c r="G267" s="65"/>
      <c r="H267" s="65"/>
    </row>
    <row r="268" spans="6:8" ht="15.75">
      <c r="F268" s="65"/>
      <c r="G268" s="65"/>
      <c r="H268" s="65"/>
    </row>
    <row r="269" spans="6:8" ht="15.75">
      <c r="F269" s="65"/>
      <c r="G269" s="65"/>
      <c r="H269" s="65"/>
    </row>
    <row r="270" spans="6:8" ht="15.75">
      <c r="F270" s="65"/>
      <c r="G270" s="65"/>
      <c r="H270" s="65"/>
    </row>
    <row r="271" spans="6:8" ht="15.75">
      <c r="F271" s="65"/>
      <c r="G271" s="65"/>
      <c r="H271" s="65"/>
    </row>
    <row r="272" spans="6:8" ht="15.75">
      <c r="F272" s="65"/>
      <c r="G272" s="65"/>
      <c r="H272" s="65"/>
    </row>
    <row r="273" spans="6:8" ht="15.75">
      <c r="F273" s="65"/>
      <c r="G273" s="65"/>
      <c r="H273" s="65"/>
    </row>
    <row r="274" spans="6:8" ht="15.75">
      <c r="F274" s="65"/>
      <c r="G274" s="65"/>
      <c r="H274" s="65"/>
    </row>
    <row r="275" spans="6:8" ht="15.75">
      <c r="F275" s="65"/>
      <c r="G275" s="65"/>
      <c r="H275" s="65"/>
    </row>
    <row r="276" spans="6:8" ht="15.75">
      <c r="F276" s="65"/>
      <c r="G276" s="65"/>
      <c r="H276" s="65"/>
    </row>
    <row r="277" spans="6:8" ht="15.75">
      <c r="F277" s="65"/>
      <c r="G277" s="65"/>
      <c r="H277" s="65"/>
    </row>
    <row r="278" spans="6:8" ht="15.75">
      <c r="F278" s="65"/>
      <c r="G278" s="65"/>
      <c r="H278" s="65"/>
    </row>
    <row r="279" spans="6:8" ht="15.75">
      <c r="F279" s="65"/>
      <c r="G279" s="65"/>
      <c r="H279" s="65"/>
    </row>
    <row r="280" spans="6:8" ht="15.75">
      <c r="F280" s="65"/>
      <c r="G280" s="65"/>
      <c r="H280" s="65"/>
    </row>
    <row r="281" spans="6:8" ht="15.75">
      <c r="F281" s="65"/>
      <c r="G281" s="65"/>
      <c r="H281" s="65"/>
    </row>
    <row r="282" spans="6:8" ht="15.75">
      <c r="F282" s="65"/>
      <c r="G282" s="65"/>
      <c r="H282" s="65"/>
    </row>
    <row r="283" spans="6:8" ht="15.75">
      <c r="F283" s="65"/>
      <c r="G283" s="65"/>
      <c r="H283" s="65"/>
    </row>
    <row r="284" spans="6:8" ht="15.75">
      <c r="F284" s="65"/>
      <c r="G284" s="65"/>
      <c r="H284" s="65"/>
    </row>
    <row r="285" spans="6:8" ht="15.75">
      <c r="F285" s="65"/>
      <c r="G285" s="65"/>
      <c r="H285" s="65"/>
    </row>
    <row r="286" spans="6:8" ht="15.75">
      <c r="F286" s="65"/>
      <c r="G286" s="65"/>
      <c r="H286" s="65"/>
    </row>
    <row r="287" spans="6:8" ht="15.75">
      <c r="F287" s="65"/>
      <c r="G287" s="65"/>
      <c r="H287" s="65"/>
    </row>
    <row r="288" spans="6:8" ht="15.75">
      <c r="F288" s="65"/>
      <c r="G288" s="65"/>
      <c r="H288" s="65"/>
    </row>
    <row r="289" spans="6:8" ht="15.75">
      <c r="F289" s="65"/>
      <c r="G289" s="65"/>
      <c r="H289" s="65"/>
    </row>
    <row r="290" spans="6:8" ht="15.75">
      <c r="F290" s="65"/>
      <c r="G290" s="65"/>
      <c r="H290" s="65"/>
    </row>
    <row r="291" spans="6:8" ht="15.75">
      <c r="F291" s="65"/>
      <c r="G291" s="65"/>
      <c r="H291" s="65"/>
    </row>
    <row r="292" spans="6:8" ht="15.75">
      <c r="F292" s="65"/>
      <c r="G292" s="65"/>
      <c r="H292" s="65"/>
    </row>
    <row r="293" spans="6:8" ht="15.75">
      <c r="F293" s="65"/>
      <c r="G293" s="65"/>
      <c r="H293" s="65"/>
    </row>
    <row r="294" spans="6:8" ht="15.75">
      <c r="F294" s="65"/>
      <c r="G294" s="65"/>
      <c r="H294" s="65"/>
    </row>
    <row r="295" spans="6:8" ht="15.75">
      <c r="F295" s="65"/>
      <c r="G295" s="65"/>
      <c r="H295" s="65"/>
    </row>
    <row r="296" spans="6:8" ht="15.75">
      <c r="F296" s="65"/>
      <c r="G296" s="65"/>
      <c r="H296" s="65"/>
    </row>
    <row r="297" spans="6:8" ht="15.75">
      <c r="F297" s="65"/>
      <c r="G297" s="65"/>
      <c r="H297" s="65"/>
    </row>
    <row r="298" spans="6:8" ht="15.75">
      <c r="F298" s="65"/>
      <c r="G298" s="65"/>
      <c r="H298" s="65"/>
    </row>
    <row r="299" spans="6:8" ht="15.75">
      <c r="F299" s="65"/>
      <c r="G299" s="65"/>
      <c r="H299" s="65"/>
    </row>
    <row r="300" spans="6:8" ht="15.75">
      <c r="F300" s="65"/>
      <c r="G300" s="65"/>
      <c r="H300" s="65"/>
    </row>
    <row r="301" spans="6:8" ht="15.75">
      <c r="F301" s="65"/>
      <c r="G301" s="65"/>
      <c r="H301" s="65"/>
    </row>
    <row r="302" spans="6:8" ht="15.75">
      <c r="F302" s="65"/>
      <c r="G302" s="65"/>
      <c r="H302" s="65"/>
    </row>
    <row r="303" spans="6:8" ht="15.75">
      <c r="F303" s="65"/>
      <c r="G303" s="65"/>
      <c r="H303" s="65"/>
    </row>
    <row r="304" spans="6:8" ht="15.75">
      <c r="F304" s="65"/>
      <c r="G304" s="65"/>
      <c r="H304" s="65"/>
    </row>
    <row r="305" spans="6:8" ht="15.75">
      <c r="F305" s="65"/>
      <c r="G305" s="65"/>
      <c r="H305" s="65"/>
    </row>
    <row r="306" spans="6:8" ht="15.75">
      <c r="F306" s="65"/>
      <c r="G306" s="65"/>
      <c r="H306" s="65"/>
    </row>
    <row r="307" spans="6:8" ht="15.75">
      <c r="F307" s="65"/>
      <c r="G307" s="65"/>
      <c r="H307" s="65"/>
    </row>
    <row r="308" spans="6:8" ht="15.75">
      <c r="F308" s="65"/>
      <c r="G308" s="65"/>
      <c r="H308" s="65"/>
    </row>
  </sheetData>
  <sheetProtection insertColumns="0" insertRows="0" deleteColumns="0" deleteRows="0"/>
  <mergeCells count="21">
    <mergeCell ref="B14:D14"/>
    <mergeCell ref="B17:D17"/>
    <mergeCell ref="B12:D12"/>
    <mergeCell ref="B13:D13"/>
    <mergeCell ref="C1:F1"/>
    <mergeCell ref="C2:G2"/>
    <mergeCell ref="C3:G3"/>
    <mergeCell ref="B11:D11"/>
    <mergeCell ref="C4:G4"/>
    <mergeCell ref="A5:H5"/>
    <mergeCell ref="B10:D10"/>
    <mergeCell ref="B8:D8"/>
    <mergeCell ref="B9:D9"/>
    <mergeCell ref="I74:J74"/>
    <mergeCell ref="B82:C82"/>
    <mergeCell ref="F19:G19"/>
    <mergeCell ref="I67:J67"/>
    <mergeCell ref="B44:H44"/>
    <mergeCell ref="B66:H66"/>
    <mergeCell ref="B19:B20"/>
    <mergeCell ref="C19:D19"/>
  </mergeCells>
  <printOptions/>
  <pageMargins left="0.84" right="0.11811023622047245" top="0.15748031496062992" bottom="0.11811023622047245" header="0.11811023622047245" footer="0.11811023622047245"/>
  <pageSetup fitToHeight="1" fitToWidth="1" orientation="portrait" paperSize="9" scale="48" r:id="rId1"/>
  <colBreaks count="1" manualBreakCount="1">
    <brk id="3" max="65535" man="1"/>
  </colBreaks>
  <ignoredErrors>
    <ignoredError sqref="A4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2019-01-31T11:50:51Z</cp:lastPrinted>
  <dcterms:created xsi:type="dcterms:W3CDTF">2013-11-10T07:04:42Z</dcterms:created>
  <dcterms:modified xsi:type="dcterms:W3CDTF">2019-02-23T12:36:53Z</dcterms:modified>
  <cp:category/>
  <cp:version/>
  <cp:contentType/>
  <cp:contentStatus/>
</cp:coreProperties>
</file>