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55" windowWidth="15480" windowHeight="11055" activeTab="1"/>
  </bookViews>
  <sheets>
    <sheet name="Лист1 (2)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<sst xmlns="http://schemas.openxmlformats.org/spreadsheetml/2006/main" count="426" uniqueCount="164">
  <si>
    <t>№ п/п</t>
  </si>
  <si>
    <t>Статья расходов</t>
  </si>
  <si>
    <t>1.1</t>
  </si>
  <si>
    <t>Заработная плата с отчислениями</t>
  </si>
  <si>
    <t>1.2</t>
  </si>
  <si>
    <t>1.2.1</t>
  </si>
  <si>
    <t>1.2.2</t>
  </si>
  <si>
    <t>1.2.3</t>
  </si>
  <si>
    <t>1.2.4</t>
  </si>
  <si>
    <t>Консультационные и юридические услуги</t>
  </si>
  <si>
    <t>1.2.5</t>
  </si>
  <si>
    <t>1.2.6</t>
  </si>
  <si>
    <t>2</t>
  </si>
  <si>
    <t>2.1</t>
  </si>
  <si>
    <t>Заработная плата с отчислениями:</t>
  </si>
  <si>
    <t>2.1.1</t>
  </si>
  <si>
    <t>2.2</t>
  </si>
  <si>
    <t>2.2.1</t>
  </si>
  <si>
    <t>Вывоз и утилизацияТБО</t>
  </si>
  <si>
    <t>Повышение квалификации</t>
  </si>
  <si>
    <t>2.3</t>
  </si>
  <si>
    <t>Текущий ремонт</t>
  </si>
  <si>
    <t>2.3.1</t>
  </si>
  <si>
    <t>3.2</t>
  </si>
  <si>
    <t>3.1</t>
  </si>
  <si>
    <t>3.3</t>
  </si>
  <si>
    <t>по смете месяц</t>
  </si>
  <si>
    <t>по смете год</t>
  </si>
  <si>
    <t>Услуги связи</t>
  </si>
  <si>
    <t>Услуги банка, два р/счета</t>
  </si>
  <si>
    <t>3.4</t>
  </si>
  <si>
    <t>Всего расходов по содержанию общего имущества с управлен:</t>
  </si>
  <si>
    <t>Председатель правления</t>
  </si>
  <si>
    <t>Управляющий домохозяйством</t>
  </si>
  <si>
    <t xml:space="preserve">Главный бухгалтер </t>
  </si>
  <si>
    <t>Общим собранием членов ТСЖ "Кузьмолово"</t>
  </si>
  <si>
    <t xml:space="preserve">         УТВЕРЖДЕНА</t>
  </si>
  <si>
    <t xml:space="preserve">Протокол счетной комиссии № </t>
  </si>
  <si>
    <t>Резерв на отпуск</t>
  </si>
  <si>
    <t>Хостинг сайта ТСЖ "Кузьмолово"</t>
  </si>
  <si>
    <t>1.2.7</t>
  </si>
  <si>
    <t>1.2.8</t>
  </si>
  <si>
    <t xml:space="preserve">Услуги ВЦ                                                                     </t>
  </si>
  <si>
    <t>Управленческие расходы (Содержание офиса)</t>
  </si>
  <si>
    <t>1.2.10</t>
  </si>
  <si>
    <t>за 1 кв. метр в месяц</t>
  </si>
  <si>
    <t>2.1.4</t>
  </si>
  <si>
    <t>2.1.5</t>
  </si>
  <si>
    <t>Уборка мест общего пользования</t>
  </si>
  <si>
    <t>Расходные материалы и проч.</t>
  </si>
  <si>
    <t>ТО лифтов,год. освидетельствование , ремонт (дом 5 этажи 3+)</t>
  </si>
  <si>
    <t>Уборка придомовой территории</t>
  </si>
  <si>
    <t>Обслуживание мусоропроводов (дом 5)</t>
  </si>
  <si>
    <t>ТО ССД (домофоны)</t>
  </si>
  <si>
    <t>Прочие расходы</t>
  </si>
  <si>
    <t>3.5</t>
  </si>
  <si>
    <t>1.3</t>
  </si>
  <si>
    <t>1.3.1</t>
  </si>
  <si>
    <t>Диспетчерская служба</t>
  </si>
  <si>
    <t>ТО УУТЭ (узлы учета тепловой энергии), метрологич.обследование</t>
  </si>
  <si>
    <t>ТО ВДГО (газовые сети, плиты в квартирах, счетчики)</t>
  </si>
  <si>
    <t>Капитальный ремонт</t>
  </si>
  <si>
    <t>Компенсация использ.личного а/м в служебных целях</t>
  </si>
  <si>
    <t>Компенсация расходов на проезд</t>
  </si>
  <si>
    <t>Подписка упрощенка</t>
  </si>
  <si>
    <t>Почтовые услуги</t>
  </si>
  <si>
    <t>Обновление эл. ключей Аргос на год</t>
  </si>
  <si>
    <t>ТО и ремонт ККМ,оргтехники, програм.обеспечение</t>
  </si>
  <si>
    <t>1.2.11</t>
  </si>
  <si>
    <t>1.2.12</t>
  </si>
  <si>
    <t>1.2.13</t>
  </si>
  <si>
    <t>1.2.14</t>
  </si>
  <si>
    <t>Обслуживание вент шахт и каналов</t>
  </si>
  <si>
    <t>д1</t>
  </si>
  <si>
    <t>д5</t>
  </si>
  <si>
    <t>д11</t>
  </si>
  <si>
    <t>2017 год</t>
  </si>
  <si>
    <t>Дератизация</t>
  </si>
  <si>
    <t>Тариф за 1 кв. метр в месяц рублей</t>
  </si>
  <si>
    <t>Управление, административное руководство, офис.</t>
  </si>
  <si>
    <t>Содержание, обслуживание и ремонт общ.имущества</t>
  </si>
  <si>
    <t>Расходы</t>
  </si>
  <si>
    <t xml:space="preserve">  Источник доходов</t>
  </si>
  <si>
    <t>Сумма на год</t>
  </si>
  <si>
    <t>Сумма на месяц</t>
  </si>
  <si>
    <t>1.</t>
  </si>
  <si>
    <t>Прочие доходы</t>
  </si>
  <si>
    <t>2.</t>
  </si>
  <si>
    <t>Размещение оборудования " Квантум "</t>
  </si>
  <si>
    <t>3.</t>
  </si>
  <si>
    <t>Размещение оборудования " АйНет "</t>
  </si>
  <si>
    <t>4.</t>
  </si>
  <si>
    <t>Размещение оборудования «ТКС Нева»</t>
  </si>
  <si>
    <t>Доходы</t>
  </si>
  <si>
    <t>Итого прочих доходов:</t>
  </si>
  <si>
    <t>5.</t>
  </si>
  <si>
    <t>Размещение рекламы "Пятерочка"</t>
  </si>
  <si>
    <t>Компенсация за счет прочих доходов</t>
  </si>
  <si>
    <t>Тариф с учетом компенсации за счет прочих доходов</t>
  </si>
  <si>
    <t>3.6</t>
  </si>
  <si>
    <t>ТО газовых котлов (дом 1) руб за котел</t>
  </si>
  <si>
    <t>3</t>
  </si>
  <si>
    <t>3.7</t>
  </si>
  <si>
    <t>3.8</t>
  </si>
  <si>
    <t>3.9</t>
  </si>
  <si>
    <t>3.10</t>
  </si>
  <si>
    <t>Смета на содержание, обслуживание и текущий  ремонт общего имущества жилых домов по адресу:пос.Кузьмоловский, ул.Заозерная, дома, 1,5,11 на 2018 год</t>
  </si>
  <si>
    <r>
      <t xml:space="preserve">от </t>
    </r>
    <r>
      <rPr>
        <u val="single"/>
        <sz val="12"/>
        <rFont val="Times New Roman"/>
        <family val="1"/>
      </rPr>
      <t>" 04  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марта</t>
    </r>
    <r>
      <rPr>
        <sz val="12"/>
        <rFont val="Times New Roman"/>
        <family val="1"/>
      </rPr>
      <t xml:space="preserve">  20</t>
    </r>
    <r>
      <rPr>
        <u val="single"/>
        <sz val="12"/>
        <rFont val="Times New Roman"/>
        <family val="1"/>
      </rPr>
      <t xml:space="preserve">18 </t>
    </r>
    <r>
      <rPr>
        <sz val="12"/>
        <rFont val="Times New Roman"/>
        <family val="1"/>
      </rPr>
      <t>г.</t>
    </r>
  </si>
  <si>
    <t>2.2.2</t>
  </si>
  <si>
    <t>п.1 считается тариф за все * на всю площ.</t>
  </si>
  <si>
    <t>думаю площадь правильно взять как в квитанциях расчитывают</t>
  </si>
  <si>
    <t>Канцтовары, картриджи</t>
  </si>
  <si>
    <t>1.2.09</t>
  </si>
  <si>
    <t>Покупка компьютера</t>
  </si>
  <si>
    <t>1.3.2</t>
  </si>
  <si>
    <t>Поступление от проживающих на содержание жилфонда. Из расчёта подомовых тарифов руб. на 1 кв. м. общей жилой и нежилой площади 16 378,8 кв. м. (с апреля 2018г. по апрель 2019г.)</t>
  </si>
  <si>
    <t>Работы и материалы по Плану содерж. и текущего ремонта на 2018 год.</t>
  </si>
  <si>
    <t xml:space="preserve">дом 11 квартиры 3755,80, </t>
  </si>
  <si>
    <t>поменяла</t>
  </si>
  <si>
    <t>кв.метры</t>
  </si>
  <si>
    <t xml:space="preserve"> 1 кв.м зарплата</t>
  </si>
  <si>
    <t>зарп.+тек.рем</t>
  </si>
  <si>
    <t>уборка снега</t>
  </si>
  <si>
    <t>2.3.2</t>
  </si>
  <si>
    <t>2.3.3</t>
  </si>
  <si>
    <t>в месяц тек.ремонт</t>
  </si>
  <si>
    <t>2.2.3</t>
  </si>
  <si>
    <t>Обновление ключей электронных подписей</t>
  </si>
  <si>
    <t>Газ МОП</t>
  </si>
  <si>
    <t>3.11</t>
  </si>
  <si>
    <t>Эл.энергия МОП</t>
  </si>
  <si>
    <t>3.12</t>
  </si>
  <si>
    <t>По факту</t>
  </si>
  <si>
    <t>было</t>
  </si>
  <si>
    <r>
      <t xml:space="preserve">от </t>
    </r>
    <r>
      <rPr>
        <u val="single"/>
        <sz val="12"/>
        <rFont val="Times New Roman"/>
        <family val="1"/>
      </rPr>
      <t>"   "</t>
    </r>
    <r>
      <rPr>
        <sz val="12"/>
        <rFont val="Times New Roman"/>
        <family val="1"/>
      </rPr>
      <t xml:space="preserve"> апреля  2020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г.</t>
    </r>
  </si>
  <si>
    <t>Смета на содержание, обслуживание и текущий  ремонт общего имущества жилых домов                                                                                    по адресу:пос.Кузьмоловский, ул.Заозерная, дома, 1,5,11 на 2020 год</t>
  </si>
  <si>
    <t>Размещение оборудования «ЭР Телеком Холдинг"</t>
  </si>
  <si>
    <t>2020 год</t>
  </si>
  <si>
    <t>73828,61/29,3/12*28 = компенсация отпуск</t>
  </si>
  <si>
    <t xml:space="preserve">Услуги банка </t>
  </si>
  <si>
    <t>Оборудование диспетч.наружное наблюдение</t>
  </si>
  <si>
    <t>дом 1 квартиры - 4722,2, цок.этаж Тарантул Е.А. 65,00 ВСЕГО 4787,2</t>
  </si>
  <si>
    <t>дом 5 квартиры 7347,9; ИП Валуйская Т.С. (Пятерка и парикмах.)-418,0 ВСЕГО 7765,9</t>
  </si>
  <si>
    <t>Общая 16308,90</t>
  </si>
  <si>
    <t>Всего квартиры 15825,9 нежилая всего 483,0</t>
  </si>
  <si>
    <t>общая площадь для расчета по квит.=16308,90</t>
  </si>
  <si>
    <t>площадь по лифтам = 5330,40м2</t>
  </si>
  <si>
    <t>площ.11521,7</t>
  </si>
  <si>
    <t>за 2019г=17532</t>
  </si>
  <si>
    <t>Вывоз и утилизация  ТКО</t>
  </si>
  <si>
    <t>плош.11521,7</t>
  </si>
  <si>
    <t>площ.5330,4</t>
  </si>
  <si>
    <t>Диспетчеризация ОДС</t>
  </si>
  <si>
    <t>пл.7347,9</t>
  </si>
  <si>
    <t>пл.15825,9</t>
  </si>
  <si>
    <t xml:space="preserve">Подписка упрощенка </t>
  </si>
  <si>
    <t>ТО  ККМ, аренда оргтехники, програм.обеспечение</t>
  </si>
  <si>
    <t>Поступление от проживающих на содержание жилфонда. Из расчёта подомовых тарифов руб. на 1 кв. м. общей жилой и нежилой площади 16 308,9 кв. м. (с апреля 2019г. по апрель 2020г. Жилая -15825,9кв.м, нежилая - 483,0кв.м+65 кв.м)</t>
  </si>
  <si>
    <t>Работы и материалы по Плану содерж. и текущего ремонта на 2020 год.Аварийные работы???</t>
  </si>
  <si>
    <t>5 мес</t>
  </si>
  <si>
    <t>Текущий ремонт по планам</t>
  </si>
  <si>
    <t>Механизированная уборка снега в зимний период (5 месяцев)</t>
  </si>
  <si>
    <t>ТО лифтов,год. освидетельствование , ремонт (дом 5 этажи 3+) площ.5330,4 м2</t>
  </si>
  <si>
    <t>Поступление от проживающих на содержание жилфонда. Из расчёта подомовых тарифов руб. на 1 кв. м. общей жилой и нежилой площади 16 308,9 кв. м. (с апреля 2019г. по апрель 2020г. Жилая -15825,9кв.м, нежилая - 418,0 кв.м+65 кв.м)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</si>
</sst>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C19]d\ mmmm\ yyyy\ &quot;г.&quot;"/>
    <numFmt numFmtId="181" formatCode="000000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\ _₽"/>
    <numFmt numFmtId="192" formatCode="0.00;[Red]\-0.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sz val="12"/>
      <color indexed="9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horizontal="left"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1" fillId="24" borderId="0" xfId="0" applyNumberFormat="1" applyFont="1" applyFill="1" applyAlignment="1">
      <alignment/>
    </xf>
    <xf numFmtId="2" fontId="12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2" fontId="3" fillId="24" borderId="12" xfId="0" applyNumberFormat="1" applyFont="1" applyFill="1" applyBorder="1" applyAlignment="1">
      <alignment horizontal="right"/>
    </xf>
    <xf numFmtId="2" fontId="3" fillId="24" borderId="10" xfId="0" applyNumberFormat="1" applyFont="1" applyFill="1" applyBorder="1" applyAlignment="1">
      <alignment horizontal="right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2" fontId="5" fillId="24" borderId="10" xfId="0" applyNumberFormat="1" applyFont="1" applyFill="1" applyBorder="1" applyAlignment="1">
      <alignment horizontal="right"/>
    </xf>
    <xf numFmtId="2" fontId="11" fillId="24" borderId="12" xfId="0" applyNumberFormat="1" applyFont="1" applyFill="1" applyBorder="1" applyAlignment="1">
      <alignment horizontal="right"/>
    </xf>
    <xf numFmtId="2" fontId="4" fillId="24" borderId="12" xfId="0" applyNumberFormat="1" applyFont="1" applyFill="1" applyBorder="1" applyAlignment="1">
      <alignment horizontal="right"/>
    </xf>
    <xf numFmtId="0" fontId="5" fillId="24" borderId="13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2" fontId="13" fillId="24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/>
    </xf>
    <xf numFmtId="49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2" fontId="11" fillId="24" borderId="10" xfId="0" applyNumberFormat="1" applyFont="1" applyFill="1" applyBorder="1" applyAlignment="1">
      <alignment horizontal="right"/>
    </xf>
    <xf numFmtId="2" fontId="11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2" fontId="3" fillId="24" borderId="13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0" fontId="5" fillId="24" borderId="15" xfId="0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2" fontId="5" fillId="24" borderId="0" xfId="0" applyNumberFormat="1" applyFont="1" applyFill="1" applyBorder="1" applyAlignment="1">
      <alignment horizontal="right"/>
    </xf>
    <xf numFmtId="2" fontId="3" fillId="24" borderId="0" xfId="0" applyNumberFormat="1" applyFont="1" applyFill="1" applyAlignment="1">
      <alignment horizontal="right"/>
    </xf>
    <xf numFmtId="49" fontId="5" fillId="24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2" fontId="5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2" fontId="5" fillId="24" borderId="0" xfId="0" applyNumberFormat="1" applyFont="1" applyFill="1" applyAlignment="1">
      <alignment/>
    </xf>
    <xf numFmtId="2" fontId="5" fillId="24" borderId="0" xfId="0" applyNumberFormat="1" applyFont="1" applyFill="1" applyAlignment="1">
      <alignment horizontal="left" vertical="top"/>
    </xf>
    <xf numFmtId="0" fontId="5" fillId="24" borderId="0" xfId="0" applyFont="1" applyFill="1" applyAlignment="1">
      <alignment horizontal="left" vertical="top"/>
    </xf>
    <xf numFmtId="2" fontId="3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2" fontId="4" fillId="24" borderId="0" xfId="0" applyNumberFormat="1" applyFont="1" applyFill="1" applyBorder="1" applyAlignment="1">
      <alignment/>
    </xf>
    <xf numFmtId="2" fontId="4" fillId="24" borderId="0" xfId="0" applyNumberFormat="1" applyFont="1" applyFill="1" applyBorder="1" applyAlignment="1">
      <alignment horizontal="center"/>
    </xf>
    <xf numFmtId="2" fontId="8" fillId="24" borderId="0" xfId="0" applyNumberFormat="1" applyFont="1" applyFill="1" applyAlignment="1">
      <alignment/>
    </xf>
    <xf numFmtId="2" fontId="11" fillId="24" borderId="0" xfId="0" applyNumberFormat="1" applyFont="1" applyFill="1" applyBorder="1" applyAlignment="1">
      <alignment horizontal="right"/>
    </xf>
    <xf numFmtId="2" fontId="11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2" fontId="13" fillId="24" borderId="0" xfId="0" applyNumberFormat="1" applyFont="1" applyFill="1" applyBorder="1" applyAlignment="1">
      <alignment horizontal="right"/>
    </xf>
    <xf numFmtId="0" fontId="8" fillId="24" borderId="0" xfId="0" applyFont="1" applyFill="1" applyAlignment="1">
      <alignment/>
    </xf>
    <xf numFmtId="2" fontId="10" fillId="24" borderId="0" xfId="0" applyNumberFormat="1" applyFont="1" applyFill="1" applyAlignment="1">
      <alignment/>
    </xf>
    <xf numFmtId="2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2" fontId="9" fillId="24" borderId="0" xfId="0" applyNumberFormat="1" applyFont="1" applyFill="1" applyBorder="1" applyAlignment="1">
      <alignment horizontal="center"/>
    </xf>
    <xf numFmtId="0" fontId="13" fillId="24" borderId="0" xfId="0" applyFont="1" applyFill="1" applyAlignment="1">
      <alignment/>
    </xf>
    <xf numFmtId="2" fontId="5" fillId="24" borderId="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49" fontId="9" fillId="24" borderId="10" xfId="0" applyNumberFormat="1" applyFont="1" applyFill="1" applyBorder="1" applyAlignment="1">
      <alignment horizontal="center"/>
    </xf>
    <xf numFmtId="49" fontId="5" fillId="25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wrapText="1"/>
    </xf>
    <xf numFmtId="2" fontId="5" fillId="25" borderId="10" xfId="0" applyNumberFormat="1" applyFont="1" applyFill="1" applyBorder="1" applyAlignment="1">
      <alignment horizontal="right"/>
    </xf>
    <xf numFmtId="2" fontId="3" fillId="25" borderId="12" xfId="0" applyNumberFormat="1" applyFont="1" applyFill="1" applyBorder="1" applyAlignment="1">
      <alignment horizontal="right"/>
    </xf>
    <xf numFmtId="2" fontId="3" fillId="25" borderId="10" xfId="0" applyNumberFormat="1" applyFont="1" applyFill="1" applyBorder="1" applyAlignment="1">
      <alignment horizontal="right"/>
    </xf>
    <xf numFmtId="2" fontId="4" fillId="25" borderId="10" xfId="0" applyNumberFormat="1" applyFont="1" applyFill="1" applyBorder="1" applyAlignment="1">
      <alignment/>
    </xf>
    <xf numFmtId="49" fontId="11" fillId="25" borderId="10" xfId="0" applyNumberFormat="1" applyFont="1" applyFill="1" applyBorder="1" applyAlignment="1">
      <alignment horizontal="center"/>
    </xf>
    <xf numFmtId="0" fontId="11" fillId="25" borderId="10" xfId="0" applyFont="1" applyFill="1" applyBorder="1" applyAlignment="1">
      <alignment wrapText="1"/>
    </xf>
    <xf numFmtId="2" fontId="11" fillId="25" borderId="10" xfId="0" applyNumberFormat="1" applyFont="1" applyFill="1" applyBorder="1" applyAlignment="1">
      <alignment horizontal="right"/>
    </xf>
    <xf numFmtId="2" fontId="11" fillId="25" borderId="10" xfId="0" applyNumberFormat="1" applyFont="1" applyFill="1" applyBorder="1" applyAlignment="1">
      <alignment horizontal="right"/>
    </xf>
    <xf numFmtId="0" fontId="3" fillId="25" borderId="10" xfId="0" applyFont="1" applyFill="1" applyBorder="1" applyAlignment="1">
      <alignment/>
    </xf>
    <xf numFmtId="49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/>
    </xf>
    <xf numFmtId="2" fontId="3" fillId="25" borderId="13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2" fontId="3" fillId="25" borderId="10" xfId="0" applyNumberFormat="1" applyFont="1" applyFill="1" applyBorder="1" applyAlignment="1">
      <alignment vertical="center" wrapText="1"/>
    </xf>
    <xf numFmtId="4" fontId="3" fillId="25" borderId="1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left" vertical="top" wrapText="1"/>
    </xf>
    <xf numFmtId="2" fontId="3" fillId="24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/>
    </xf>
    <xf numFmtId="2" fontId="5" fillId="22" borderId="10" xfId="0" applyNumberFormat="1" applyFont="1" applyFill="1" applyBorder="1" applyAlignment="1">
      <alignment horizontal="right"/>
    </xf>
    <xf numFmtId="2" fontId="3" fillId="22" borderId="12" xfId="0" applyNumberFormat="1" applyFont="1" applyFill="1" applyBorder="1" applyAlignment="1">
      <alignment horizontal="right"/>
    </xf>
    <xf numFmtId="2" fontId="5" fillId="3" borderId="10" xfId="0" applyNumberFormat="1" applyFont="1" applyFill="1" applyBorder="1" applyAlignment="1">
      <alignment horizontal="right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2" fontId="8" fillId="24" borderId="10" xfId="0" applyNumberFormat="1" applyFont="1" applyFill="1" applyBorder="1" applyAlignment="1">
      <alignment horizontal="right"/>
    </xf>
    <xf numFmtId="2" fontId="8" fillId="3" borderId="10" xfId="0" applyNumberFormat="1" applyFont="1" applyFill="1" applyBorder="1" applyAlignment="1">
      <alignment horizontal="right"/>
    </xf>
    <xf numFmtId="0" fontId="8" fillId="24" borderId="13" xfId="0" applyFont="1" applyFill="1" applyBorder="1" applyAlignment="1">
      <alignment/>
    </xf>
    <xf numFmtId="2" fontId="5" fillId="26" borderId="10" xfId="0" applyNumberFormat="1" applyFont="1" applyFill="1" applyBorder="1" applyAlignment="1">
      <alignment horizontal="right"/>
    </xf>
    <xf numFmtId="2" fontId="3" fillId="26" borderId="10" xfId="0" applyNumberFormat="1" applyFont="1" applyFill="1" applyBorder="1" applyAlignment="1">
      <alignment horizontal="right"/>
    </xf>
    <xf numFmtId="49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26" borderId="13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12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/>
    </xf>
    <xf numFmtId="2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2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4" fillId="24" borderId="0" xfId="0" applyFont="1" applyFill="1" applyAlignment="1">
      <alignment/>
    </xf>
    <xf numFmtId="2" fontId="15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2" fontId="15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/>
    </xf>
    <xf numFmtId="2" fontId="16" fillId="0" borderId="0" xfId="0" applyNumberFormat="1" applyFont="1" applyAlignment="1">
      <alignment/>
    </xf>
    <xf numFmtId="2" fontId="14" fillId="24" borderId="0" xfId="0" applyNumberFormat="1" applyFont="1" applyFill="1" applyAlignment="1">
      <alignment/>
    </xf>
    <xf numFmtId="2" fontId="19" fillId="26" borderId="0" xfId="0" applyNumberFormat="1" applyFont="1" applyFill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2" fontId="17" fillId="24" borderId="0" xfId="0" applyNumberFormat="1" applyFont="1" applyFill="1" applyAlignment="1">
      <alignment/>
    </xf>
    <xf numFmtId="2" fontId="18" fillId="24" borderId="0" xfId="0" applyNumberFormat="1" applyFont="1" applyFill="1" applyBorder="1" applyAlignment="1">
      <alignment horizontal="right"/>
    </xf>
    <xf numFmtId="2" fontId="19" fillId="24" borderId="0" xfId="0" applyNumberFormat="1" applyFont="1" applyFill="1" applyAlignment="1">
      <alignment/>
    </xf>
    <xf numFmtId="2" fontId="14" fillId="24" borderId="0" xfId="0" applyNumberFormat="1" applyFont="1" applyFill="1" applyBorder="1" applyAlignment="1">
      <alignment horizontal="center"/>
    </xf>
    <xf numFmtId="2" fontId="21" fillId="0" borderId="0" xfId="0" applyNumberFormat="1" applyFont="1" applyAlignment="1">
      <alignment/>
    </xf>
    <xf numFmtId="2" fontId="20" fillId="24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14" fillId="24" borderId="0" xfId="0" applyNumberFormat="1" applyFont="1" applyFill="1" applyAlignment="1">
      <alignment/>
    </xf>
    <xf numFmtId="2" fontId="15" fillId="24" borderId="0" xfId="0" applyNumberFormat="1" applyFont="1" applyFill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17" fillId="0" borderId="0" xfId="0" applyNumberFormat="1" applyFont="1" applyAlignment="1">
      <alignment/>
    </xf>
    <xf numFmtId="2" fontId="14" fillId="24" borderId="0" xfId="0" applyNumberFormat="1" applyFont="1" applyFill="1" applyBorder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1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/>
    </xf>
    <xf numFmtId="2" fontId="23" fillId="24" borderId="0" xfId="0" applyNumberFormat="1" applyFont="1" applyFill="1" applyAlignment="1">
      <alignment/>
    </xf>
    <xf numFmtId="2" fontId="11" fillId="24" borderId="12" xfId="0" applyNumberFormat="1" applyFont="1" applyFill="1" applyBorder="1" applyAlignment="1">
      <alignment horizontal="right"/>
    </xf>
    <xf numFmtId="2" fontId="11" fillId="26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/>
    </xf>
    <xf numFmtId="49" fontId="11" fillId="25" borderId="10" xfId="0" applyNumberFormat="1" applyFont="1" applyFill="1" applyBorder="1" applyAlignment="1">
      <alignment horizontal="center"/>
    </xf>
    <xf numFmtId="0" fontId="11" fillId="25" borderId="10" xfId="0" applyFont="1" applyFill="1" applyBorder="1" applyAlignment="1">
      <alignment wrapText="1"/>
    </xf>
    <xf numFmtId="2" fontId="24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5" fillId="24" borderId="16" xfId="0" applyNumberFormat="1" applyFont="1" applyFill="1" applyBorder="1" applyAlignment="1">
      <alignment horizontal="right"/>
    </xf>
    <xf numFmtId="2" fontId="13" fillId="22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5" fillId="0" borderId="0" xfId="0" applyNumberFormat="1" applyFont="1" applyAlignment="1">
      <alignment horizontal="left" vertical="top"/>
    </xf>
    <xf numFmtId="2" fontId="3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0" fontId="2" fillId="0" borderId="0" xfId="53">
      <alignment horizontal="left"/>
      <protection/>
    </xf>
    <xf numFmtId="0" fontId="3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2"/>
  <sheetViews>
    <sheetView zoomScaleSheetLayoutView="75" workbookViewId="0" topLeftCell="A13">
      <selection activeCell="C1" sqref="A1:H5"/>
    </sheetView>
  </sheetViews>
  <sheetFormatPr defaultColWidth="9.00390625" defaultRowHeight="12.75"/>
  <cols>
    <col min="1" max="1" width="9.375" style="8" customWidth="1"/>
    <col min="2" max="2" width="65.875" style="8" customWidth="1"/>
    <col min="3" max="3" width="105.25390625" style="23" hidden="1" customWidth="1"/>
    <col min="4" max="4" width="12.75390625" style="23" hidden="1" customWidth="1"/>
    <col min="5" max="5" width="12.875" style="22" hidden="1" customWidth="1"/>
    <col min="6" max="6" width="31.125" style="23" customWidth="1"/>
    <col min="7" max="7" width="16.75390625" style="23" bestFit="1" customWidth="1"/>
    <col min="8" max="8" width="14.625" style="23" bestFit="1" customWidth="1"/>
    <col min="9" max="9" width="10.625" style="7" customWidth="1"/>
    <col min="10" max="10" width="12.625" style="7" customWidth="1"/>
    <col min="11" max="11" width="12.125" style="7" customWidth="1"/>
    <col min="12" max="12" width="9.125" style="7" customWidth="1"/>
    <col min="13" max="13" width="14.125" style="7" customWidth="1"/>
    <col min="14" max="16384" width="9.125" style="8" customWidth="1"/>
  </cols>
  <sheetData>
    <row r="1" spans="1:8" ht="18" customHeight="1">
      <c r="A1" s="5"/>
      <c r="B1" s="5"/>
      <c r="C1" s="222" t="s">
        <v>36</v>
      </c>
      <c r="D1" s="223"/>
      <c r="E1" s="223"/>
      <c r="F1" s="223"/>
      <c r="G1" s="6"/>
      <c r="H1" s="6"/>
    </row>
    <row r="2" spans="1:8" ht="15.75">
      <c r="A2" s="5"/>
      <c r="B2" s="5"/>
      <c r="C2" s="222" t="s">
        <v>35</v>
      </c>
      <c r="D2" s="223"/>
      <c r="E2" s="223"/>
      <c r="F2" s="223"/>
      <c r="G2" s="223"/>
      <c r="H2" s="6"/>
    </row>
    <row r="3" spans="1:8" ht="15.75">
      <c r="A3" s="5"/>
      <c r="B3" s="5"/>
      <c r="C3" s="222" t="s">
        <v>37</v>
      </c>
      <c r="D3" s="223"/>
      <c r="E3" s="223"/>
      <c r="F3" s="223"/>
      <c r="G3" s="223"/>
      <c r="H3" s="6"/>
    </row>
    <row r="4" spans="1:8" ht="15.75">
      <c r="A4" s="5"/>
      <c r="B4" s="5"/>
      <c r="C4" s="222" t="s">
        <v>107</v>
      </c>
      <c r="D4" s="223"/>
      <c r="E4" s="223"/>
      <c r="F4" s="223"/>
      <c r="G4" s="223"/>
      <c r="H4" s="6"/>
    </row>
    <row r="5" spans="1:8" ht="30.75" customHeight="1">
      <c r="A5" s="224" t="s">
        <v>106</v>
      </c>
      <c r="B5" s="224"/>
      <c r="C5" s="224"/>
      <c r="D5" s="224"/>
      <c r="E5" s="224"/>
      <c r="F5" s="224"/>
      <c r="G5" s="224"/>
      <c r="H5" s="224"/>
    </row>
    <row r="6" spans="1:13" s="1" customFormat="1" ht="15" customHeight="1">
      <c r="A6" s="9"/>
      <c r="B6" s="9"/>
      <c r="C6" s="9"/>
      <c r="D6" s="9"/>
      <c r="E6" s="2"/>
      <c r="F6" s="2"/>
      <c r="G6" s="2"/>
      <c r="H6" s="2"/>
      <c r="I6" s="4"/>
      <c r="J6" s="4"/>
      <c r="K6" s="4"/>
      <c r="L6" s="4"/>
      <c r="M6" s="4"/>
    </row>
    <row r="7" spans="1:8" ht="15" customHeight="1">
      <c r="A7" s="2"/>
      <c r="B7" s="2"/>
      <c r="C7" s="2" t="s">
        <v>93</v>
      </c>
      <c r="D7" s="2"/>
      <c r="E7" s="9"/>
      <c r="F7" s="9"/>
      <c r="G7" s="9"/>
      <c r="H7" s="9"/>
    </row>
    <row r="8" spans="1:32" ht="30.75" customHeight="1">
      <c r="A8" s="10" t="s">
        <v>0</v>
      </c>
      <c r="B8" s="218" t="s">
        <v>82</v>
      </c>
      <c r="C8" s="219"/>
      <c r="D8" s="219"/>
      <c r="E8" s="11"/>
      <c r="F8" s="10" t="s">
        <v>83</v>
      </c>
      <c r="G8" s="10" t="s">
        <v>84</v>
      </c>
      <c r="H8" s="9"/>
      <c r="I8" s="93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32" ht="64.5" customHeight="1">
      <c r="A9" s="10" t="s">
        <v>85</v>
      </c>
      <c r="B9" s="218" t="s">
        <v>115</v>
      </c>
      <c r="C9" s="225"/>
      <c r="D9" s="225"/>
      <c r="E9" s="11"/>
      <c r="F9" s="12">
        <v>5898748.84</v>
      </c>
      <c r="G9" s="13">
        <f>F9/12</f>
        <v>491562.4033333333</v>
      </c>
      <c r="H9" s="9"/>
      <c r="I9" s="93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2" ht="15.75">
      <c r="A10" s="14"/>
      <c r="B10" s="226" t="s">
        <v>86</v>
      </c>
      <c r="C10" s="226"/>
      <c r="D10" s="226"/>
      <c r="E10" s="9"/>
      <c r="F10" s="9"/>
      <c r="G10" s="9"/>
      <c r="H10" s="9"/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32" s="16" customFormat="1" ht="13.5" customHeight="1">
      <c r="A11" s="10" t="s">
        <v>87</v>
      </c>
      <c r="B11" s="218" t="s">
        <v>88</v>
      </c>
      <c r="C11" s="219"/>
      <c r="D11" s="219"/>
      <c r="E11" s="9"/>
      <c r="F11" s="15">
        <v>36000</v>
      </c>
      <c r="G11" s="15">
        <v>3000</v>
      </c>
      <c r="H11" s="9"/>
      <c r="I11" s="96"/>
      <c r="J11" s="90"/>
      <c r="K11" s="90"/>
      <c r="L11" s="90"/>
      <c r="M11" s="90"/>
      <c r="N11" s="90"/>
      <c r="O11" s="90"/>
      <c r="P11" s="90"/>
      <c r="Q11" s="90"/>
      <c r="R11" s="90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 s="1" customFormat="1" ht="15.75">
      <c r="A12" s="10" t="s">
        <v>89</v>
      </c>
      <c r="B12" s="218" t="s">
        <v>90</v>
      </c>
      <c r="C12" s="219"/>
      <c r="D12" s="219"/>
      <c r="E12" s="9"/>
      <c r="F12" s="15">
        <v>18000</v>
      </c>
      <c r="G12" s="15">
        <v>1500</v>
      </c>
      <c r="H12" s="9"/>
      <c r="I12" s="96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</row>
    <row r="13" spans="1:32" s="1" customFormat="1" ht="15.75">
      <c r="A13" s="10" t="s">
        <v>91</v>
      </c>
      <c r="B13" s="218" t="s">
        <v>92</v>
      </c>
      <c r="C13" s="219"/>
      <c r="D13" s="219"/>
      <c r="E13" s="9"/>
      <c r="F13" s="15">
        <v>7200</v>
      </c>
      <c r="G13" s="10">
        <v>600</v>
      </c>
      <c r="H13" s="9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</row>
    <row r="14" spans="1:32" s="17" customFormat="1" ht="15.75">
      <c r="A14" s="10" t="s">
        <v>95</v>
      </c>
      <c r="B14" s="218" t="s">
        <v>96</v>
      </c>
      <c r="C14" s="219"/>
      <c r="D14" s="219"/>
      <c r="E14" s="9"/>
      <c r="F14" s="15">
        <v>12000</v>
      </c>
      <c r="G14" s="10">
        <v>1000</v>
      </c>
      <c r="H14" s="9"/>
      <c r="I14" s="93"/>
      <c r="J14" s="92"/>
      <c r="K14" s="92"/>
      <c r="L14" s="92"/>
      <c r="M14" s="92"/>
      <c r="N14" s="92"/>
      <c r="O14" s="92"/>
      <c r="P14" s="92"/>
      <c r="Q14" s="92"/>
      <c r="R14" s="92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</row>
    <row r="15" spans="1:32" ht="15.75">
      <c r="A15" s="10"/>
      <c r="B15" s="220" t="s">
        <v>94</v>
      </c>
      <c r="C15" s="219"/>
      <c r="D15" s="219"/>
      <c r="E15" s="9"/>
      <c r="F15" s="18">
        <f>SUM(F11:F14)</f>
        <v>73200</v>
      </c>
      <c r="G15" s="18">
        <f>SUM(G11:G14)</f>
        <v>6100</v>
      </c>
      <c r="H15" s="9"/>
      <c r="I15" s="93"/>
      <c r="J15" s="92"/>
      <c r="K15" s="98"/>
      <c r="L15" s="98"/>
      <c r="M15" s="98"/>
      <c r="N15" s="98"/>
      <c r="O15" s="98"/>
      <c r="P15" s="98"/>
      <c r="Q15" s="98"/>
      <c r="R15" s="98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</row>
    <row r="16" spans="1:32" s="17" customFormat="1" ht="15.75">
      <c r="A16" s="19"/>
      <c r="B16" s="20"/>
      <c r="C16" s="21"/>
      <c r="D16" s="21"/>
      <c r="E16" s="22"/>
      <c r="F16" s="9"/>
      <c r="G16" s="9"/>
      <c r="H16" s="9"/>
      <c r="I16" s="93"/>
      <c r="J16" s="92"/>
      <c r="K16" s="92"/>
      <c r="L16" s="92"/>
      <c r="M16" s="92"/>
      <c r="N16" s="92"/>
      <c r="O16" s="92"/>
      <c r="P16" s="92"/>
      <c r="Q16" s="92"/>
      <c r="R16" s="92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3:32" ht="15.75">
      <c r="C17" s="1" t="s">
        <v>81</v>
      </c>
      <c r="E17" s="24"/>
      <c r="I17" s="93"/>
      <c r="J17" s="96"/>
      <c r="K17" s="93"/>
      <c r="L17" s="93"/>
      <c r="M17" s="93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</row>
    <row r="18" spans="1:32" ht="18" customHeight="1">
      <c r="A18" s="25" t="s">
        <v>0</v>
      </c>
      <c r="B18" s="221" t="s">
        <v>1</v>
      </c>
      <c r="C18" s="26" t="s">
        <v>76</v>
      </c>
      <c r="D18" s="27"/>
      <c r="E18" s="28" t="s">
        <v>45</v>
      </c>
      <c r="F18" s="29" t="s">
        <v>73</v>
      </c>
      <c r="G18" s="29" t="s">
        <v>74</v>
      </c>
      <c r="H18" s="29" t="s">
        <v>75</v>
      </c>
      <c r="I18" s="93"/>
      <c r="J18" s="96"/>
      <c r="K18" s="93"/>
      <c r="L18" s="93"/>
      <c r="M18" s="93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</row>
    <row r="19" spans="1:32" ht="47.25">
      <c r="A19" s="30"/>
      <c r="B19" s="221"/>
      <c r="C19" s="31" t="s">
        <v>27</v>
      </c>
      <c r="D19" s="31" t="s">
        <v>26</v>
      </c>
      <c r="E19" s="32"/>
      <c r="F19" s="31" t="s">
        <v>78</v>
      </c>
      <c r="G19" s="31" t="s">
        <v>78</v>
      </c>
      <c r="H19" s="31" t="s">
        <v>78</v>
      </c>
      <c r="I19" s="54"/>
      <c r="J19" s="96"/>
      <c r="K19" s="93"/>
      <c r="L19" s="93"/>
      <c r="M19" s="93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</row>
    <row r="20" spans="1:32" ht="15.75">
      <c r="A20" s="33">
        <v>1</v>
      </c>
      <c r="B20" s="34" t="s">
        <v>79</v>
      </c>
      <c r="C20" s="32"/>
      <c r="D20" s="32"/>
      <c r="E20" s="35"/>
      <c r="F20" s="32"/>
      <c r="G20" s="32"/>
      <c r="H20" s="36"/>
      <c r="I20" s="93"/>
      <c r="J20" s="96"/>
      <c r="K20" s="93"/>
      <c r="L20" s="93"/>
      <c r="M20" s="93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</row>
    <row r="21" spans="1:32" ht="15.75">
      <c r="A21" s="33"/>
      <c r="B21" s="25"/>
      <c r="C21" s="37"/>
      <c r="D21" s="37"/>
      <c r="E21" s="35" t="e">
        <f>D22/#REF!</f>
        <v>#REF!</v>
      </c>
      <c r="F21" s="38"/>
      <c r="G21" s="38"/>
      <c r="H21" s="38"/>
      <c r="I21" s="93"/>
      <c r="J21" s="96"/>
      <c r="K21" s="93"/>
      <c r="L21" s="93"/>
      <c r="M21" s="93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</row>
    <row r="22" spans="1:32" ht="15.75">
      <c r="A22" s="58" t="s">
        <v>2</v>
      </c>
      <c r="B22" s="59" t="s">
        <v>3</v>
      </c>
      <c r="C22" s="61">
        <f>D22*12</f>
        <v>1911180</v>
      </c>
      <c r="D22" s="61">
        <v>159265</v>
      </c>
      <c r="E22" s="60"/>
      <c r="F22" s="61">
        <f>D22/16378.8</f>
        <v>9.72385034312648</v>
      </c>
      <c r="G22" s="61">
        <f>D22/16378.8</f>
        <v>9.72385034312648</v>
      </c>
      <c r="H22" s="61">
        <f>D22/16378.8</f>
        <v>9.72385034312648</v>
      </c>
      <c r="I22" s="56"/>
      <c r="J22" s="93"/>
      <c r="K22" s="92"/>
      <c r="L22" s="92"/>
      <c r="M22" s="92"/>
      <c r="N22" s="57"/>
      <c r="O22" s="57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</row>
    <row r="23" spans="1:32" ht="15.75">
      <c r="A23" s="62"/>
      <c r="B23" s="63"/>
      <c r="C23" s="61"/>
      <c r="D23" s="64"/>
      <c r="E23" s="60" t="e">
        <f>D24/#REF!</f>
        <v>#REF!</v>
      </c>
      <c r="F23" s="61"/>
      <c r="G23" s="61"/>
      <c r="H23" s="61"/>
      <c r="I23" s="93"/>
      <c r="J23" s="93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15.75">
      <c r="A24" s="58" t="s">
        <v>4</v>
      </c>
      <c r="B24" s="59" t="s">
        <v>43</v>
      </c>
      <c r="C24" s="61">
        <f>SUM(C25:C38)</f>
        <v>350718</v>
      </c>
      <c r="D24" s="61">
        <f>SUM(D25:D38)</f>
        <v>29226.500000000004</v>
      </c>
      <c r="E24" s="60"/>
      <c r="F24" s="61">
        <f>D24/16378.8</f>
        <v>1.7844103353115006</v>
      </c>
      <c r="G24" s="61">
        <f>D24/16378.8</f>
        <v>1.7844103353115006</v>
      </c>
      <c r="H24" s="61">
        <f>D24/16378.8</f>
        <v>1.7844103353115006</v>
      </c>
      <c r="I24" s="56"/>
      <c r="J24" s="93"/>
      <c r="K24" s="92"/>
      <c r="L24" s="92"/>
      <c r="M24" s="92"/>
      <c r="N24" s="57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</row>
    <row r="25" spans="1:32" ht="15.75" hidden="1">
      <c r="A25" s="62" t="s">
        <v>5</v>
      </c>
      <c r="B25" s="63" t="s">
        <v>67</v>
      </c>
      <c r="C25" s="64">
        <v>45000</v>
      </c>
      <c r="D25" s="64">
        <f>C25/12</f>
        <v>3750</v>
      </c>
      <c r="E25" s="60"/>
      <c r="F25" s="61"/>
      <c r="G25" s="61"/>
      <c r="H25" s="61"/>
      <c r="I25" s="93"/>
      <c r="J25" s="96"/>
      <c r="K25" s="93"/>
      <c r="L25" s="93"/>
      <c r="M25" s="9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</row>
    <row r="26" spans="1:32" ht="15.75" hidden="1">
      <c r="A26" s="62" t="s">
        <v>6</v>
      </c>
      <c r="B26" s="63" t="s">
        <v>9</v>
      </c>
      <c r="C26" s="64">
        <v>77520</v>
      </c>
      <c r="D26" s="64">
        <f>C26/12</f>
        <v>6460</v>
      </c>
      <c r="E26" s="60"/>
      <c r="F26" s="61"/>
      <c r="G26" s="61"/>
      <c r="H26" s="61"/>
      <c r="I26" s="93"/>
      <c r="J26" s="96"/>
      <c r="K26" s="93"/>
      <c r="L26" s="93"/>
      <c r="M26" s="93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</row>
    <row r="27" spans="1:32" ht="15.75" hidden="1">
      <c r="A27" s="62" t="s">
        <v>7</v>
      </c>
      <c r="B27" s="63" t="s">
        <v>28</v>
      </c>
      <c r="C27" s="64">
        <v>15000</v>
      </c>
      <c r="D27" s="64">
        <f aca="true" t="shared" si="0" ref="D27:D38">C27/12</f>
        <v>1250</v>
      </c>
      <c r="E27" s="60"/>
      <c r="F27" s="61"/>
      <c r="G27" s="61"/>
      <c r="H27" s="61"/>
      <c r="I27" s="93"/>
      <c r="J27" s="96"/>
      <c r="K27" s="93"/>
      <c r="L27" s="93"/>
      <c r="M27" s="93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</row>
    <row r="28" spans="1:32" ht="15.75" hidden="1">
      <c r="A28" s="62" t="s">
        <v>8</v>
      </c>
      <c r="B28" s="63" t="s">
        <v>39</v>
      </c>
      <c r="C28" s="64">
        <v>2940</v>
      </c>
      <c r="D28" s="64">
        <f t="shared" si="0"/>
        <v>245</v>
      </c>
      <c r="E28" s="60"/>
      <c r="F28" s="61"/>
      <c r="G28" s="61"/>
      <c r="H28" s="61"/>
      <c r="I28" s="93"/>
      <c r="J28" s="96"/>
      <c r="K28" s="93"/>
      <c r="L28" s="93"/>
      <c r="M28" s="93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</row>
    <row r="29" spans="1:32" ht="15.75" hidden="1">
      <c r="A29" s="62" t="s">
        <v>10</v>
      </c>
      <c r="B29" s="63" t="s">
        <v>29</v>
      </c>
      <c r="C29" s="64">
        <v>65000</v>
      </c>
      <c r="D29" s="64">
        <f t="shared" si="0"/>
        <v>5416.666666666667</v>
      </c>
      <c r="E29" s="60"/>
      <c r="F29" s="61"/>
      <c r="G29" s="61"/>
      <c r="H29" s="61"/>
      <c r="I29" s="93"/>
      <c r="J29" s="96"/>
      <c r="K29" s="93"/>
      <c r="L29" s="93"/>
      <c r="M29" s="93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2" ht="15.75" hidden="1">
      <c r="A30" s="62" t="s">
        <v>11</v>
      </c>
      <c r="B30" s="63" t="s">
        <v>19</v>
      </c>
      <c r="C30" s="64">
        <v>8000</v>
      </c>
      <c r="D30" s="64">
        <f t="shared" si="0"/>
        <v>666.6666666666666</v>
      </c>
      <c r="E30" s="60"/>
      <c r="F30" s="61"/>
      <c r="G30" s="61"/>
      <c r="H30" s="61"/>
      <c r="I30" s="93"/>
      <c r="J30" s="96"/>
      <c r="K30" s="93"/>
      <c r="L30" s="93"/>
      <c r="M30" s="93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</row>
    <row r="31" spans="1:32" ht="15.75" hidden="1">
      <c r="A31" s="62" t="s">
        <v>40</v>
      </c>
      <c r="B31" s="63" t="s">
        <v>42</v>
      </c>
      <c r="C31" s="64">
        <v>65000</v>
      </c>
      <c r="D31" s="64">
        <f t="shared" si="0"/>
        <v>5416.666666666667</v>
      </c>
      <c r="E31" s="60"/>
      <c r="F31" s="61"/>
      <c r="G31" s="61"/>
      <c r="H31" s="61"/>
      <c r="I31" s="93"/>
      <c r="J31" s="96"/>
      <c r="K31" s="93"/>
      <c r="L31" s="93"/>
      <c r="M31" s="93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</row>
    <row r="32" spans="1:32" ht="15.75" hidden="1">
      <c r="A32" s="62" t="s">
        <v>41</v>
      </c>
      <c r="B32" s="63" t="s">
        <v>111</v>
      </c>
      <c r="C32" s="64">
        <v>15000</v>
      </c>
      <c r="D32" s="64">
        <f>C32/12</f>
        <v>1250</v>
      </c>
      <c r="E32" s="60"/>
      <c r="F32" s="61"/>
      <c r="G32" s="61"/>
      <c r="H32" s="61"/>
      <c r="I32" s="93"/>
      <c r="J32" s="96"/>
      <c r="K32" s="93"/>
      <c r="L32" s="93"/>
      <c r="M32" s="93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</row>
    <row r="33" spans="1:32" ht="15.75" hidden="1">
      <c r="A33" s="62" t="s">
        <v>112</v>
      </c>
      <c r="B33" s="63" t="s">
        <v>62</v>
      </c>
      <c r="C33" s="64">
        <v>9000</v>
      </c>
      <c r="D33" s="64">
        <f t="shared" si="0"/>
        <v>750</v>
      </c>
      <c r="E33" s="60"/>
      <c r="F33" s="61"/>
      <c r="G33" s="61"/>
      <c r="H33" s="61"/>
      <c r="I33" s="93"/>
      <c r="J33" s="96"/>
      <c r="K33" s="93"/>
      <c r="L33" s="93"/>
      <c r="M33" s="93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 ht="15.75" hidden="1">
      <c r="A34" s="62" t="s">
        <v>44</v>
      </c>
      <c r="B34" s="63" t="s">
        <v>63</v>
      </c>
      <c r="C34" s="64">
        <v>4200</v>
      </c>
      <c r="D34" s="64">
        <f t="shared" si="0"/>
        <v>350</v>
      </c>
      <c r="E34" s="60"/>
      <c r="F34" s="61"/>
      <c r="G34" s="61"/>
      <c r="H34" s="61"/>
      <c r="I34" s="93"/>
      <c r="J34" s="96"/>
      <c r="K34" s="93"/>
      <c r="L34" s="93"/>
      <c r="M34" s="93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2" ht="15.75" hidden="1">
      <c r="A35" s="62" t="s">
        <v>68</v>
      </c>
      <c r="B35" s="63" t="s">
        <v>66</v>
      </c>
      <c r="C35" s="64">
        <v>5062</v>
      </c>
      <c r="D35" s="64">
        <f t="shared" si="0"/>
        <v>421.8333333333333</v>
      </c>
      <c r="E35" s="60"/>
      <c r="F35" s="61"/>
      <c r="G35" s="61"/>
      <c r="H35" s="61"/>
      <c r="I35" s="93"/>
      <c r="J35" s="96"/>
      <c r="K35" s="93"/>
      <c r="L35" s="93"/>
      <c r="M35" s="93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15.75" hidden="1">
      <c r="A36" s="62" t="s">
        <v>69</v>
      </c>
      <c r="B36" s="63" t="s">
        <v>64</v>
      </c>
      <c r="C36" s="64">
        <v>10496</v>
      </c>
      <c r="D36" s="64">
        <f t="shared" si="0"/>
        <v>874.6666666666666</v>
      </c>
      <c r="E36" s="60"/>
      <c r="F36" s="61"/>
      <c r="G36" s="61"/>
      <c r="H36" s="61"/>
      <c r="I36" s="96"/>
      <c r="J36" s="96"/>
      <c r="K36" s="96"/>
      <c r="L36" s="96"/>
      <c r="M36" s="96"/>
      <c r="N36" s="90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</row>
    <row r="37" spans="1:32" ht="15.75" hidden="1">
      <c r="A37" s="62" t="s">
        <v>70</v>
      </c>
      <c r="B37" s="63" t="s">
        <v>65</v>
      </c>
      <c r="C37" s="64">
        <v>1500</v>
      </c>
      <c r="D37" s="64">
        <f t="shared" si="0"/>
        <v>125</v>
      </c>
      <c r="E37" s="60"/>
      <c r="F37" s="61"/>
      <c r="G37" s="61"/>
      <c r="H37" s="61"/>
      <c r="I37" s="97"/>
      <c r="J37" s="96"/>
      <c r="K37" s="97"/>
      <c r="L37" s="97"/>
      <c r="M37" s="97"/>
      <c r="N37" s="98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 s="1" customFormat="1" ht="15.75" hidden="1">
      <c r="A38" s="62" t="s">
        <v>71</v>
      </c>
      <c r="B38" s="63" t="s">
        <v>113</v>
      </c>
      <c r="C38" s="64">
        <v>27000</v>
      </c>
      <c r="D38" s="64">
        <f t="shared" si="0"/>
        <v>2250</v>
      </c>
      <c r="E38" s="60"/>
      <c r="F38" s="61"/>
      <c r="G38" s="61"/>
      <c r="H38" s="61"/>
      <c r="I38" s="93"/>
      <c r="J38" s="96"/>
      <c r="K38" s="93"/>
      <c r="L38" s="93"/>
      <c r="M38" s="93"/>
      <c r="N38" s="92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</row>
    <row r="39" spans="1:32" s="17" customFormat="1" ht="15.75">
      <c r="A39" s="62"/>
      <c r="B39" s="63"/>
      <c r="C39" s="64"/>
      <c r="D39" s="64"/>
      <c r="E39" s="60"/>
      <c r="F39" s="61"/>
      <c r="G39" s="61"/>
      <c r="H39" s="61"/>
      <c r="I39" s="93"/>
      <c r="J39" s="93"/>
      <c r="K39" s="93"/>
      <c r="L39" s="93"/>
      <c r="M39" s="93"/>
      <c r="N39" s="92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</row>
    <row r="40" spans="1:32" ht="15.75">
      <c r="A40" s="58" t="s">
        <v>56</v>
      </c>
      <c r="B40" s="59" t="s">
        <v>58</v>
      </c>
      <c r="C40" s="61">
        <f>C42+C41</f>
        <v>737019.8709677419</v>
      </c>
      <c r="D40" s="61">
        <f>D42+D41</f>
        <v>61418.32258064516</v>
      </c>
      <c r="E40" s="65" t="e">
        <f>D41/#REF!</f>
        <v>#REF!</v>
      </c>
      <c r="F40" s="61">
        <f>D40/16378.8</f>
        <v>3.7498670586761644</v>
      </c>
      <c r="G40" s="61">
        <v>3.75</v>
      </c>
      <c r="H40" s="61">
        <v>3.75</v>
      </c>
      <c r="I40" s="56"/>
      <c r="J40" s="96"/>
      <c r="K40" s="93"/>
      <c r="L40" s="93"/>
      <c r="M40" s="56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</row>
    <row r="41" spans="1:32" ht="15.75">
      <c r="A41" s="62" t="s">
        <v>57</v>
      </c>
      <c r="B41" s="59" t="s">
        <v>14</v>
      </c>
      <c r="C41" s="61">
        <f>D41*12</f>
        <v>685428.48</v>
      </c>
      <c r="D41" s="61">
        <v>57119.04</v>
      </c>
      <c r="E41" s="66"/>
      <c r="F41" s="61"/>
      <c r="G41" s="61"/>
      <c r="H41" s="61"/>
      <c r="I41" s="97"/>
      <c r="J41" s="96"/>
      <c r="K41" s="93"/>
      <c r="L41" s="93"/>
      <c r="M41" s="93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</row>
    <row r="42" spans="1:32" ht="15.75">
      <c r="A42" s="62" t="s">
        <v>114</v>
      </c>
      <c r="B42" s="63" t="s">
        <v>38</v>
      </c>
      <c r="C42" s="64">
        <f>D42*12</f>
        <v>51591.39096774193</v>
      </c>
      <c r="D42" s="64">
        <f>D41/31/12*28</f>
        <v>4299.282580645161</v>
      </c>
      <c r="E42" s="67"/>
      <c r="F42" s="68"/>
      <c r="G42" s="68"/>
      <c r="H42" s="68"/>
      <c r="I42" s="93"/>
      <c r="J42" s="92"/>
      <c r="K42" s="92"/>
      <c r="L42" s="92"/>
      <c r="M42" s="93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</row>
    <row r="43" spans="1:32" ht="15.75">
      <c r="A43" s="58" t="s">
        <v>12</v>
      </c>
      <c r="B43" s="214" t="s">
        <v>80</v>
      </c>
      <c r="C43" s="215"/>
      <c r="D43" s="215"/>
      <c r="E43" s="215"/>
      <c r="F43" s="215"/>
      <c r="G43" s="215"/>
      <c r="H43" s="216"/>
      <c r="I43" s="93"/>
      <c r="J43" s="96"/>
      <c r="K43" s="93"/>
      <c r="L43" s="93"/>
      <c r="M43" s="93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2" ht="15.75">
      <c r="A44" s="58"/>
      <c r="B44" s="69"/>
      <c r="C44" s="61"/>
      <c r="D44" s="61"/>
      <c r="E44" s="60"/>
      <c r="F44" s="61"/>
      <c r="G44" s="61"/>
      <c r="H44" s="61"/>
      <c r="I44" s="97"/>
      <c r="J44" s="96"/>
      <c r="K44" s="97"/>
      <c r="L44" s="97"/>
      <c r="M44" s="97"/>
      <c r="N44" s="98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</row>
    <row r="45" spans="1:32" ht="15.75">
      <c r="A45" s="58" t="s">
        <v>13</v>
      </c>
      <c r="B45" s="59" t="s">
        <v>48</v>
      </c>
      <c r="C45" s="61">
        <f>D45*12</f>
        <v>520864.51612903224</v>
      </c>
      <c r="D45" s="61">
        <f>SUM(D46:D48)</f>
        <v>43405.37634408602</v>
      </c>
      <c r="E45" s="60"/>
      <c r="F45" s="61">
        <f>11719.5/4725.7</f>
        <v>2.479950060308526</v>
      </c>
      <c r="G45" s="61">
        <f>15626/7347.9</f>
        <v>2.1265939928414923</v>
      </c>
      <c r="H45" s="61">
        <f>11719.5/3755.8</f>
        <v>3.1203738218222483</v>
      </c>
      <c r="I45" s="54"/>
      <c r="J45" s="55"/>
      <c r="K45" s="55"/>
      <c r="L45" s="55"/>
      <c r="M45" s="55"/>
      <c r="N45" s="98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</row>
    <row r="46" spans="1:32" s="17" customFormat="1" ht="15.75">
      <c r="A46" s="62" t="s">
        <v>15</v>
      </c>
      <c r="B46" s="59" t="s">
        <v>14</v>
      </c>
      <c r="C46" s="64">
        <v>507780</v>
      </c>
      <c r="D46" s="64">
        <v>39065</v>
      </c>
      <c r="E46" s="60"/>
      <c r="F46" s="61"/>
      <c r="G46" s="70"/>
      <c r="H46" s="61"/>
      <c r="I46" s="99"/>
      <c r="J46" s="96"/>
      <c r="K46" s="99"/>
      <c r="L46" s="97"/>
      <c r="M46" s="97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</row>
    <row r="47" spans="1:32" s="39" customFormat="1" ht="15.75">
      <c r="A47" s="62" t="s">
        <v>46</v>
      </c>
      <c r="B47" s="63" t="s">
        <v>38</v>
      </c>
      <c r="C47" s="64">
        <f>D47*12</f>
        <v>35284.51612903226</v>
      </c>
      <c r="D47" s="64">
        <f>D46/31/12*28</f>
        <v>2940.3763440860216</v>
      </c>
      <c r="E47" s="60"/>
      <c r="F47" s="63"/>
      <c r="G47" s="63"/>
      <c r="H47" s="63"/>
      <c r="I47" s="97"/>
      <c r="J47" s="96"/>
      <c r="K47" s="100"/>
      <c r="L47" s="97"/>
      <c r="M47" s="101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</row>
    <row r="48" spans="1:32" s="17" customFormat="1" ht="15.75">
      <c r="A48" s="62" t="s">
        <v>47</v>
      </c>
      <c r="B48" s="63" t="s">
        <v>49</v>
      </c>
      <c r="C48" s="64">
        <f>D48*12</f>
        <v>16800</v>
      </c>
      <c r="D48" s="64">
        <v>1400</v>
      </c>
      <c r="E48" s="60"/>
      <c r="F48" s="64"/>
      <c r="G48" s="64"/>
      <c r="H48" s="64"/>
      <c r="I48" s="97"/>
      <c r="J48" s="96"/>
      <c r="K48" s="100"/>
      <c r="L48" s="97"/>
      <c r="M48" s="97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</row>
    <row r="49" spans="1:32" s="17" customFormat="1" ht="15.75">
      <c r="A49" s="63"/>
      <c r="B49" s="63"/>
      <c r="C49" s="64"/>
      <c r="D49" s="64"/>
      <c r="E49" s="60"/>
      <c r="F49" s="61"/>
      <c r="G49" s="61"/>
      <c r="H49" s="61"/>
      <c r="I49" s="102"/>
      <c r="J49" s="96"/>
      <c r="K49" s="102"/>
      <c r="L49" s="102"/>
      <c r="M49" s="103"/>
      <c r="N49" s="104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</row>
    <row r="50" spans="1:32" s="17" customFormat="1" ht="15.75">
      <c r="A50" s="62"/>
      <c r="B50" s="63"/>
      <c r="C50" s="64"/>
      <c r="D50" s="64"/>
      <c r="E50" s="60" t="e">
        <f>D51/#REF!</f>
        <v>#REF!</v>
      </c>
      <c r="F50" s="61"/>
      <c r="G50" s="61"/>
      <c r="H50" s="61"/>
      <c r="I50" s="102"/>
      <c r="J50" s="96"/>
      <c r="K50" s="102"/>
      <c r="L50" s="102"/>
      <c r="M50" s="96"/>
      <c r="N50" s="90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</row>
    <row r="51" spans="1:32" s="42" customFormat="1" ht="15.75">
      <c r="A51" s="58" t="s">
        <v>16</v>
      </c>
      <c r="B51" s="59" t="s">
        <v>51</v>
      </c>
      <c r="C51" s="61">
        <f>C52+C53</f>
        <v>383089.03225806454</v>
      </c>
      <c r="D51" s="61">
        <f>D52+D53</f>
        <v>31924.086021505376</v>
      </c>
      <c r="E51" s="60"/>
      <c r="F51" s="61">
        <f>D51/16378.8</f>
        <v>1.949110192535801</v>
      </c>
      <c r="G51" s="61">
        <f>D51/16378.8</f>
        <v>1.949110192535801</v>
      </c>
      <c r="H51" s="61">
        <f>D51/16378.8</f>
        <v>1.949110192535801</v>
      </c>
      <c r="I51" s="56"/>
      <c r="J51" s="56"/>
      <c r="K51" s="93"/>
      <c r="L51" s="93"/>
      <c r="M51" s="56"/>
      <c r="N51" s="92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1:32" s="42" customFormat="1" ht="15.75">
      <c r="A52" s="58" t="s">
        <v>17</v>
      </c>
      <c r="B52" s="59" t="s">
        <v>14</v>
      </c>
      <c r="C52" s="61">
        <f>D52*12</f>
        <v>356272.80000000005</v>
      </c>
      <c r="D52" s="61">
        <v>29689.4</v>
      </c>
      <c r="E52" s="60"/>
      <c r="F52" s="61"/>
      <c r="G52" s="61"/>
      <c r="H52" s="61"/>
      <c r="I52" s="97"/>
      <c r="J52" s="93"/>
      <c r="K52" s="93"/>
      <c r="L52" s="93"/>
      <c r="M52" s="93"/>
      <c r="N52" s="92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32" s="42" customFormat="1" ht="15.75">
      <c r="A53" s="58" t="s">
        <v>108</v>
      </c>
      <c r="B53" s="63" t="s">
        <v>38</v>
      </c>
      <c r="C53" s="61">
        <f>D53*12</f>
        <v>26816.23225806452</v>
      </c>
      <c r="D53" s="61">
        <f>D52/31/12*28</f>
        <v>2234.6860215053766</v>
      </c>
      <c r="E53" s="60"/>
      <c r="F53" s="61"/>
      <c r="G53" s="61"/>
      <c r="H53" s="61"/>
      <c r="I53" s="97"/>
      <c r="J53" s="93"/>
      <c r="K53" s="93"/>
      <c r="L53" s="93"/>
      <c r="M53" s="93"/>
      <c r="N53" s="92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1:32" s="1" customFormat="1" ht="15.75">
      <c r="A54" s="71"/>
      <c r="B54" s="72"/>
      <c r="C54" s="73"/>
      <c r="D54" s="73"/>
      <c r="E54" s="60"/>
      <c r="F54" s="61"/>
      <c r="G54" s="61"/>
      <c r="H54" s="61"/>
      <c r="I54" s="56"/>
      <c r="J54" s="93"/>
      <c r="K54" s="93"/>
      <c r="L54" s="93"/>
      <c r="M54" s="93"/>
      <c r="N54" s="92"/>
      <c r="O54" s="92"/>
      <c r="P54" s="92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</row>
    <row r="55" spans="1:32" ht="15.75">
      <c r="A55" s="62"/>
      <c r="B55" s="59"/>
      <c r="C55" s="61"/>
      <c r="D55" s="61"/>
      <c r="E55" s="60"/>
      <c r="F55" s="61"/>
      <c r="G55" s="61"/>
      <c r="H55" s="61"/>
      <c r="I55" s="93"/>
      <c r="J55" s="96"/>
      <c r="K55" s="87"/>
      <c r="L55" s="93"/>
      <c r="M55" s="93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</row>
    <row r="56" spans="1:32" ht="15.75">
      <c r="A56" s="58" t="s">
        <v>20</v>
      </c>
      <c r="B56" s="59" t="s">
        <v>21</v>
      </c>
      <c r="C56" s="61">
        <f>D56*12</f>
        <v>2079877.4193548388</v>
      </c>
      <c r="D56" s="61">
        <f>D57+D58+D59</f>
        <v>173323.1182795699</v>
      </c>
      <c r="E56" s="60"/>
      <c r="F56" s="61">
        <f>F63/F62</f>
        <v>8.31540596704008</v>
      </c>
      <c r="G56" s="61">
        <f>G63/G62</f>
        <v>11.521896524157684</v>
      </c>
      <c r="H56" s="61">
        <f>H63/H62</f>
        <v>10.727744212655795</v>
      </c>
      <c r="I56" s="56"/>
      <c r="J56" s="54"/>
      <c r="K56" s="105"/>
      <c r="L56" s="93"/>
      <c r="M56" s="93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</row>
    <row r="57" spans="1:32" ht="15.75">
      <c r="A57" s="62" t="s">
        <v>22</v>
      </c>
      <c r="B57" s="59" t="s">
        <v>14</v>
      </c>
      <c r="C57" s="64">
        <f>D57*12</f>
        <v>562536</v>
      </c>
      <c r="D57" s="64">
        <v>46878</v>
      </c>
      <c r="E57" s="60" t="e">
        <f>(D58+D57)/#REF!</f>
        <v>#REF!</v>
      </c>
      <c r="F57" s="64"/>
      <c r="G57" s="64"/>
      <c r="H57" s="64"/>
      <c r="I57" s="93"/>
      <c r="J57" s="96"/>
      <c r="K57" s="93"/>
      <c r="L57" s="93"/>
      <c r="M57" s="93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</row>
    <row r="58" spans="1:32" ht="15.75">
      <c r="A58" s="62" t="s">
        <v>123</v>
      </c>
      <c r="B58" s="63" t="s">
        <v>38</v>
      </c>
      <c r="C58" s="64">
        <f>D58*12</f>
        <v>42341.41935483871</v>
      </c>
      <c r="D58" s="64">
        <f>D57/31/12*28</f>
        <v>3528.451612903226</v>
      </c>
      <c r="E58" s="60"/>
      <c r="F58" s="64"/>
      <c r="G58" s="64"/>
      <c r="H58" s="64"/>
      <c r="I58" s="93"/>
      <c r="J58" s="96"/>
      <c r="K58" s="93"/>
      <c r="L58" s="93"/>
      <c r="M58" s="101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</row>
    <row r="59" spans="1:32" ht="31.5">
      <c r="A59" s="62" t="s">
        <v>124</v>
      </c>
      <c r="B59" s="74" t="s">
        <v>116</v>
      </c>
      <c r="C59" s="64">
        <f>D59*12</f>
        <v>1475000</v>
      </c>
      <c r="D59" s="64">
        <f>F60+G60+H60</f>
        <v>122916.66666666667</v>
      </c>
      <c r="E59" s="60"/>
      <c r="F59" s="61"/>
      <c r="G59" s="61"/>
      <c r="H59" s="61"/>
      <c r="I59" s="54"/>
      <c r="J59" s="55"/>
      <c r="K59" s="55"/>
      <c r="L59" s="97"/>
      <c r="M59" s="101"/>
      <c r="N59" s="106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15.75">
      <c r="A60" s="62"/>
      <c r="B60" s="74"/>
      <c r="C60" s="64"/>
      <c r="D60" s="64"/>
      <c r="E60" s="60">
        <v>26.62</v>
      </c>
      <c r="F60" s="75">
        <f>F61/12</f>
        <v>26125</v>
      </c>
      <c r="G60" s="75">
        <f>G61/12</f>
        <v>67250</v>
      </c>
      <c r="H60" s="75">
        <f>H61/12</f>
        <v>29541.666666666668</v>
      </c>
      <c r="I60" s="93"/>
      <c r="J60" s="96"/>
      <c r="K60" s="112"/>
      <c r="L60" s="93"/>
      <c r="M60" s="93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</row>
    <row r="61" spans="1:32" s="17" customFormat="1" ht="15.75">
      <c r="A61" s="76"/>
      <c r="B61" s="77"/>
      <c r="C61" s="78" t="s">
        <v>120</v>
      </c>
      <c r="D61" s="79">
        <f>D57/16378.7</f>
        <v>2.8621319152313673</v>
      </c>
      <c r="E61" s="60"/>
      <c r="F61" s="61">
        <v>313500</v>
      </c>
      <c r="G61" s="61">
        <v>807000</v>
      </c>
      <c r="H61" s="61">
        <v>354500</v>
      </c>
      <c r="I61" s="93"/>
      <c r="J61" s="96"/>
      <c r="K61" s="112"/>
      <c r="L61" s="93"/>
      <c r="M61" s="93"/>
      <c r="N61" s="92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</row>
    <row r="62" spans="1:32" ht="15.75">
      <c r="A62" s="76"/>
      <c r="B62" s="77"/>
      <c r="C62" s="78" t="s">
        <v>119</v>
      </c>
      <c r="D62" s="78" t="s">
        <v>118</v>
      </c>
      <c r="E62" s="60"/>
      <c r="F62" s="61">
        <v>4790.7</v>
      </c>
      <c r="G62" s="61">
        <v>7765.8</v>
      </c>
      <c r="H62" s="69">
        <v>3755.8</v>
      </c>
      <c r="I62" s="93"/>
      <c r="J62" s="96"/>
      <c r="K62" s="112"/>
      <c r="L62" s="93"/>
      <c r="M62" s="93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</row>
    <row r="63" spans="1:32" ht="15.75">
      <c r="A63" s="58"/>
      <c r="B63" s="80"/>
      <c r="C63" s="61"/>
      <c r="D63" s="61" t="s">
        <v>121</v>
      </c>
      <c r="E63" s="60"/>
      <c r="F63" s="61">
        <f>D61*F62+F60</f>
        <v>39836.61536629891</v>
      </c>
      <c r="G63" s="61">
        <f>D61*G62+G60</f>
        <v>89476.74402730375</v>
      </c>
      <c r="H63" s="61">
        <f>D61*H62+H60</f>
        <v>40291.261713892636</v>
      </c>
      <c r="I63" s="93"/>
      <c r="J63" s="107"/>
      <c r="K63" s="110"/>
      <c r="L63" s="108"/>
      <c r="M63" s="108"/>
      <c r="N63" s="109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</row>
    <row r="64" spans="1:32" ht="15.75">
      <c r="A64" s="58"/>
      <c r="B64" s="80"/>
      <c r="C64" s="61"/>
      <c r="D64" s="61"/>
      <c r="E64" s="60" t="e">
        <f>D65/#REF!</f>
        <v>#REF!</v>
      </c>
      <c r="F64" s="61"/>
      <c r="G64" s="61"/>
      <c r="H64" s="61"/>
      <c r="I64" s="93"/>
      <c r="J64" s="107"/>
      <c r="K64" s="110"/>
      <c r="L64" s="108"/>
      <c r="M64" s="108"/>
      <c r="N64" s="109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</row>
    <row r="65" spans="1:32" s="44" customFormat="1" ht="15.75">
      <c r="A65" s="81" t="s">
        <v>31</v>
      </c>
      <c r="B65" s="74"/>
      <c r="C65" s="61">
        <f>D65*12</f>
        <v>5982748.838709678</v>
      </c>
      <c r="D65" s="61">
        <f>D56+D51+D22+D24+D40+D45</f>
        <v>498562.4032258065</v>
      </c>
      <c r="E65" s="60"/>
      <c r="F65" s="61">
        <f>F56+F51+F45+F40+F24+F22</f>
        <v>28.002593956998552</v>
      </c>
      <c r="G65" s="61">
        <f>G56+G51+G45+G40+G24+G22</f>
        <v>30.855861387972958</v>
      </c>
      <c r="H65" s="61">
        <f>H56+H51+H45+H40+H24+H22</f>
        <v>31.055488905451824</v>
      </c>
      <c r="I65" s="93"/>
      <c r="J65" s="96"/>
      <c r="K65" s="93"/>
      <c r="L65" s="93"/>
      <c r="M65" s="93"/>
      <c r="N65" s="92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</row>
    <row r="66" spans="1:32" s="44" customFormat="1" ht="15.75">
      <c r="A66" s="81" t="s">
        <v>97</v>
      </c>
      <c r="B66" s="74"/>
      <c r="C66" s="61">
        <f>D66*12</f>
        <v>73200</v>
      </c>
      <c r="D66" s="61">
        <v>6100</v>
      </c>
      <c r="E66" s="82"/>
      <c r="F66" s="61">
        <v>0.39</v>
      </c>
      <c r="G66" s="61">
        <v>0.39</v>
      </c>
      <c r="H66" s="61">
        <v>0.39</v>
      </c>
      <c r="I66" s="93"/>
      <c r="J66" s="96"/>
      <c r="K66" s="93"/>
      <c r="L66" s="93"/>
      <c r="M66" s="93"/>
      <c r="N66" s="92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</row>
    <row r="67" spans="1:32" ht="15.75">
      <c r="A67" s="81" t="s">
        <v>98</v>
      </c>
      <c r="B67" s="74"/>
      <c r="C67" s="61"/>
      <c r="D67" s="61"/>
      <c r="E67" s="82"/>
      <c r="F67" s="61">
        <f>F65-F66</f>
        <v>27.612593956998552</v>
      </c>
      <c r="G67" s="61">
        <f>G65-G66</f>
        <v>30.465861387972957</v>
      </c>
      <c r="H67" s="61">
        <f>H65-H66</f>
        <v>30.665488905451824</v>
      </c>
      <c r="I67" s="56"/>
      <c r="J67" s="54"/>
      <c r="K67" s="56"/>
      <c r="L67" s="93"/>
      <c r="M67" s="93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</row>
    <row r="68" spans="1:32" ht="15.75">
      <c r="A68" s="62"/>
      <c r="B68" s="74"/>
      <c r="C68" s="64"/>
      <c r="D68" s="64"/>
      <c r="E68" s="67"/>
      <c r="F68" s="61"/>
      <c r="G68" s="61"/>
      <c r="H68" s="61"/>
      <c r="I68" s="96"/>
      <c r="J68" s="96"/>
      <c r="K68" s="97"/>
      <c r="L68" s="97"/>
      <c r="M68" s="97"/>
      <c r="N68" s="98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</row>
    <row r="69" spans="1:32" ht="15.75">
      <c r="A69" s="58" t="s">
        <v>101</v>
      </c>
      <c r="B69" s="217" t="s">
        <v>54</v>
      </c>
      <c r="C69" s="215"/>
      <c r="D69" s="215"/>
      <c r="E69" s="215"/>
      <c r="F69" s="215"/>
      <c r="G69" s="215"/>
      <c r="H69" s="216"/>
      <c r="I69" s="93"/>
      <c r="J69" s="96"/>
      <c r="K69" s="93"/>
      <c r="L69" s="93"/>
      <c r="M69" s="93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</row>
    <row r="70" spans="1:32" s="17" customFormat="1" ht="15.75">
      <c r="A70" s="62" t="s">
        <v>24</v>
      </c>
      <c r="B70" s="74" t="s">
        <v>60</v>
      </c>
      <c r="C70" s="64">
        <v>94999.8</v>
      </c>
      <c r="D70" s="64">
        <v>7916.65</v>
      </c>
      <c r="E70" s="60">
        <v>1.03</v>
      </c>
      <c r="F70" s="61">
        <v>0.5</v>
      </c>
      <c r="G70" s="61">
        <v>0.5</v>
      </c>
      <c r="H70" s="61">
        <v>0.5</v>
      </c>
      <c r="I70" s="93"/>
      <c r="J70" s="96"/>
      <c r="K70" s="90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</row>
    <row r="71" spans="1:32" ht="31.5">
      <c r="A71" s="62" t="s">
        <v>23</v>
      </c>
      <c r="B71" s="74" t="s">
        <v>59</v>
      </c>
      <c r="C71" s="64"/>
      <c r="D71" s="64"/>
      <c r="E71" s="60">
        <v>13.5</v>
      </c>
      <c r="F71" s="61">
        <v>1.03</v>
      </c>
      <c r="G71" s="61">
        <v>1.03</v>
      </c>
      <c r="H71" s="61">
        <v>1.03</v>
      </c>
      <c r="I71" s="93"/>
      <c r="J71" s="96"/>
      <c r="K71" s="90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s="1" customFormat="1" ht="15.75">
      <c r="A72" s="62" t="s">
        <v>25</v>
      </c>
      <c r="B72" s="83" t="s">
        <v>53</v>
      </c>
      <c r="C72" s="64">
        <v>39528</v>
      </c>
      <c r="D72" s="64">
        <v>3294</v>
      </c>
      <c r="E72" s="60">
        <v>3.64</v>
      </c>
      <c r="F72" s="61">
        <v>13.5</v>
      </c>
      <c r="G72" s="61">
        <v>13.5</v>
      </c>
      <c r="H72" s="61">
        <v>13.5</v>
      </c>
      <c r="I72" s="93"/>
      <c r="J72" s="96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</row>
    <row r="73" spans="1:32" s="1" customFormat="1" ht="15.75">
      <c r="A73" s="62" t="s">
        <v>30</v>
      </c>
      <c r="B73" s="74" t="s">
        <v>50</v>
      </c>
      <c r="C73" s="64">
        <v>234271</v>
      </c>
      <c r="D73" s="64">
        <v>15891</v>
      </c>
      <c r="E73" s="60">
        <v>105.46</v>
      </c>
      <c r="F73" s="61"/>
      <c r="G73" s="61">
        <v>3.64</v>
      </c>
      <c r="H73" s="61"/>
      <c r="I73" s="93"/>
      <c r="J73" s="93"/>
      <c r="K73" s="92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</row>
    <row r="74" spans="1:32" s="1" customFormat="1" ht="15.75">
      <c r="A74" s="62" t="s">
        <v>55</v>
      </c>
      <c r="B74" s="74" t="s">
        <v>100</v>
      </c>
      <c r="C74" s="64">
        <v>74666</v>
      </c>
      <c r="D74" s="64">
        <f>C74/12</f>
        <v>6222.166666666667</v>
      </c>
      <c r="E74" s="60">
        <v>5.55</v>
      </c>
      <c r="F74" s="61">
        <v>105.46</v>
      </c>
      <c r="G74" s="61"/>
      <c r="H74" s="61"/>
      <c r="I74" s="93"/>
      <c r="J74" s="93"/>
      <c r="K74" s="92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</row>
    <row r="75" spans="1:32" ht="15.75">
      <c r="A75" s="62" t="s">
        <v>99</v>
      </c>
      <c r="B75" s="74" t="s">
        <v>61</v>
      </c>
      <c r="C75" s="61">
        <f>D75*12</f>
        <v>1073807.04</v>
      </c>
      <c r="D75" s="61">
        <f>89483.92</f>
        <v>89483.92</v>
      </c>
      <c r="E75" s="60">
        <v>3.87</v>
      </c>
      <c r="F75" s="61">
        <v>5.55</v>
      </c>
      <c r="G75" s="61">
        <v>5.55</v>
      </c>
      <c r="H75" s="61">
        <v>5.55</v>
      </c>
      <c r="I75" s="56"/>
      <c r="J75" s="93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</row>
    <row r="76" spans="1:32" ht="15.75">
      <c r="A76" s="62" t="s">
        <v>102</v>
      </c>
      <c r="B76" s="63" t="s">
        <v>18</v>
      </c>
      <c r="C76" s="61">
        <f>D76*12</f>
        <v>960876</v>
      </c>
      <c r="D76" s="61">
        <v>80073</v>
      </c>
      <c r="E76" s="60" t="e">
        <f>D77/#REF!</f>
        <v>#REF!</v>
      </c>
      <c r="F76" s="61">
        <v>3.87</v>
      </c>
      <c r="G76" s="61">
        <v>3.87</v>
      </c>
      <c r="H76" s="61">
        <v>3.87</v>
      </c>
      <c r="I76" s="54"/>
      <c r="J76" s="93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</row>
    <row r="77" spans="1:32" ht="15.75">
      <c r="A77" s="62" t="s">
        <v>103</v>
      </c>
      <c r="B77" s="63" t="s">
        <v>72</v>
      </c>
      <c r="C77" s="64">
        <v>40000</v>
      </c>
      <c r="D77" s="64">
        <f>C77/12</f>
        <v>3333.3333333333335</v>
      </c>
      <c r="E77" s="60" t="e">
        <f>D78/#REF!</f>
        <v>#REF!</v>
      </c>
      <c r="F77" s="61">
        <v>0.20528358901404345</v>
      </c>
      <c r="G77" s="61">
        <v>0.20528358901404345</v>
      </c>
      <c r="H77" s="61">
        <v>0.20528358901404345</v>
      </c>
      <c r="I77" s="56"/>
      <c r="J77" s="93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</row>
    <row r="78" spans="1:32" ht="15.75">
      <c r="A78" s="62" t="s">
        <v>104</v>
      </c>
      <c r="B78" s="63" t="s">
        <v>52</v>
      </c>
      <c r="C78" s="64">
        <f>D78*12</f>
        <v>112507.20000000001</v>
      </c>
      <c r="D78" s="64">
        <v>9375.6</v>
      </c>
      <c r="E78" s="60" t="e">
        <f>D79/#REF!</f>
        <v>#REF!</v>
      </c>
      <c r="F78" s="61"/>
      <c r="G78" s="61">
        <v>1.26631299734748</v>
      </c>
      <c r="H78" s="61"/>
      <c r="I78" s="56"/>
      <c r="J78" s="93"/>
      <c r="K78" s="93"/>
      <c r="L78" s="93"/>
      <c r="M78" s="93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</row>
    <row r="79" spans="1:32" ht="15.75">
      <c r="A79" s="62" t="s">
        <v>105</v>
      </c>
      <c r="B79" s="84" t="s">
        <v>77</v>
      </c>
      <c r="C79" s="64">
        <v>27000</v>
      </c>
      <c r="D79" s="64">
        <v>2292</v>
      </c>
      <c r="E79" s="60"/>
      <c r="F79" s="61"/>
      <c r="G79" s="61">
        <v>0.12317015340842606</v>
      </c>
      <c r="H79" s="61">
        <v>0.12317015340842606</v>
      </c>
      <c r="I79" s="56"/>
      <c r="J79" s="103"/>
      <c r="K79" s="103"/>
      <c r="L79" s="103"/>
      <c r="M79" s="103"/>
      <c r="N79" s="104"/>
      <c r="O79" s="111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</row>
    <row r="80" spans="1:32" s="1" customFormat="1" ht="15.75">
      <c r="A80" s="85"/>
      <c r="B80" s="86"/>
      <c r="C80" s="87"/>
      <c r="D80" s="87"/>
      <c r="E80" s="88"/>
      <c r="F80" s="88"/>
      <c r="G80" s="88"/>
      <c r="H80" s="88"/>
      <c r="I80" s="93"/>
      <c r="J80" s="93"/>
      <c r="K80" s="93"/>
      <c r="L80" s="93"/>
      <c r="M80" s="93"/>
      <c r="N80" s="92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</row>
    <row r="81" spans="1:32" ht="15.75">
      <c r="A81" s="89"/>
      <c r="B81" s="90"/>
      <c r="C81" s="88"/>
      <c r="D81" s="91"/>
      <c r="E81" s="88"/>
      <c r="F81" s="88"/>
      <c r="G81" s="88"/>
      <c r="H81" s="88"/>
      <c r="I81" s="93"/>
      <c r="J81" s="96"/>
      <c r="K81" s="96"/>
      <c r="L81" s="96"/>
      <c r="M81" s="96"/>
      <c r="N81" s="90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</row>
    <row r="82" spans="1:32" ht="15.75">
      <c r="A82" s="92" t="s">
        <v>32</v>
      </c>
      <c r="B82" s="92"/>
      <c r="C82" s="91"/>
      <c r="D82" s="91"/>
      <c r="E82" s="88"/>
      <c r="F82" s="88"/>
      <c r="G82" s="88"/>
      <c r="H82" s="88"/>
      <c r="I82" s="93"/>
      <c r="J82" s="97"/>
      <c r="K82" s="97"/>
      <c r="L82" s="97"/>
      <c r="M82" s="97"/>
      <c r="N82" s="98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</row>
    <row r="83" spans="1:32" s="1" customFormat="1" ht="15.75">
      <c r="A83" s="92" t="s">
        <v>33</v>
      </c>
      <c r="B83" s="92"/>
      <c r="C83" s="91"/>
      <c r="D83" s="91"/>
      <c r="E83" s="88"/>
      <c r="F83" s="88"/>
      <c r="G83" s="88"/>
      <c r="H83" s="88"/>
      <c r="I83" s="93"/>
      <c r="J83" s="93"/>
      <c r="K83" s="93"/>
      <c r="L83" s="93"/>
      <c r="M83" s="93"/>
      <c r="N83" s="92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</row>
    <row r="84" spans="1:32" s="17" customFormat="1" ht="15.75">
      <c r="A84" s="92" t="s">
        <v>34</v>
      </c>
      <c r="B84" s="92"/>
      <c r="C84" s="91"/>
      <c r="D84" s="91"/>
      <c r="E84" s="88"/>
      <c r="F84" s="88"/>
      <c r="G84" s="88"/>
      <c r="H84" s="88"/>
      <c r="I84" s="93"/>
      <c r="J84" s="93"/>
      <c r="K84" s="93"/>
      <c r="L84" s="93"/>
      <c r="M84" s="93"/>
      <c r="N84" s="92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</row>
    <row r="85" spans="1:32" ht="15.75">
      <c r="A85" s="1"/>
      <c r="B85" s="46"/>
      <c r="C85" s="47"/>
      <c r="D85" s="22"/>
      <c r="F85" s="45"/>
      <c r="G85" s="45"/>
      <c r="H85" s="45"/>
      <c r="I85" s="93"/>
      <c r="J85" s="93"/>
      <c r="K85" s="93"/>
      <c r="L85" s="93"/>
      <c r="M85" s="93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</row>
    <row r="86" spans="2:32" ht="15.75">
      <c r="B86" s="46"/>
      <c r="C86" s="47"/>
      <c r="D86" s="22"/>
      <c r="F86" s="45"/>
      <c r="G86" s="45"/>
      <c r="H86" s="45"/>
      <c r="I86" s="93"/>
      <c r="J86" s="93"/>
      <c r="K86" s="93"/>
      <c r="L86" s="93"/>
      <c r="M86" s="93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</row>
    <row r="87" spans="1:32" ht="15.75">
      <c r="A87" s="46"/>
      <c r="B87" s="17"/>
      <c r="C87" s="22"/>
      <c r="D87" s="22"/>
      <c r="F87" s="45"/>
      <c r="G87" s="45"/>
      <c r="H87" s="45"/>
      <c r="I87" s="93"/>
      <c r="J87" s="93"/>
      <c r="K87" s="93"/>
      <c r="L87" s="93"/>
      <c r="M87" s="93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</row>
    <row r="88" spans="1:32" ht="15.75">
      <c r="A88" s="1"/>
      <c r="F88" s="45"/>
      <c r="G88" s="45"/>
      <c r="H88" s="45"/>
      <c r="I88" s="93"/>
      <c r="J88" s="93"/>
      <c r="K88" s="93"/>
      <c r="L88" s="93"/>
      <c r="M88" s="93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</row>
    <row r="89" spans="6:32" ht="15.75">
      <c r="F89" s="45"/>
      <c r="G89" s="45"/>
      <c r="H89" s="45"/>
      <c r="I89" s="93"/>
      <c r="J89" s="93"/>
      <c r="K89" s="93"/>
      <c r="L89" s="93"/>
      <c r="M89" s="93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</row>
    <row r="90" spans="6:32" ht="15.75">
      <c r="F90" s="45"/>
      <c r="G90" s="45"/>
      <c r="H90" s="45"/>
      <c r="I90" s="93"/>
      <c r="J90" s="93"/>
      <c r="K90" s="93"/>
      <c r="L90" s="93"/>
      <c r="M90" s="93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</row>
    <row r="91" spans="6:32" ht="15.75">
      <c r="F91" s="45"/>
      <c r="G91" s="45"/>
      <c r="H91" s="45"/>
      <c r="I91" s="93"/>
      <c r="J91" s="93"/>
      <c r="K91" s="93"/>
      <c r="L91" s="93"/>
      <c r="M91" s="93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</row>
    <row r="92" spans="6:32" ht="15.75">
      <c r="F92" s="45"/>
      <c r="G92" s="45"/>
      <c r="H92" s="45"/>
      <c r="I92" s="93"/>
      <c r="J92" s="93"/>
      <c r="K92" s="93"/>
      <c r="L92" s="93"/>
      <c r="M92" s="93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</row>
    <row r="93" spans="1:32" s="7" customFormat="1" ht="15.75">
      <c r="A93" s="8"/>
      <c r="B93" s="8"/>
      <c r="C93" s="23"/>
      <c r="D93" s="23"/>
      <c r="E93" s="22"/>
      <c r="F93" s="45"/>
      <c r="G93" s="45"/>
      <c r="H93" s="45"/>
      <c r="I93" s="93"/>
      <c r="J93" s="93"/>
      <c r="K93" s="93"/>
      <c r="L93" s="93"/>
      <c r="M93" s="93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</row>
    <row r="94" spans="1:32" s="7" customFormat="1" ht="15.75">
      <c r="A94" s="8"/>
      <c r="B94" s="8"/>
      <c r="C94" s="23"/>
      <c r="D94" s="23"/>
      <c r="E94" s="22"/>
      <c r="F94" s="45"/>
      <c r="G94" s="45"/>
      <c r="H94" s="45"/>
      <c r="I94" s="93"/>
      <c r="J94" s="93"/>
      <c r="K94" s="93"/>
      <c r="L94" s="93"/>
      <c r="M94" s="93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</row>
    <row r="95" spans="1:32" s="7" customFormat="1" ht="15.75">
      <c r="A95" s="8"/>
      <c r="B95" s="8"/>
      <c r="C95" s="23"/>
      <c r="D95" s="23"/>
      <c r="E95" s="22"/>
      <c r="F95" s="45"/>
      <c r="G95" s="45"/>
      <c r="H95" s="45"/>
      <c r="I95" s="93"/>
      <c r="J95" s="93"/>
      <c r="K95" s="93"/>
      <c r="L95" s="93"/>
      <c r="M95" s="93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s="7" customFormat="1" ht="15.75">
      <c r="A96" s="8"/>
      <c r="B96" s="8"/>
      <c r="C96" s="23"/>
      <c r="D96" s="23"/>
      <c r="E96" s="22"/>
      <c r="F96" s="45"/>
      <c r="G96" s="45"/>
      <c r="H96" s="45"/>
      <c r="I96" s="93"/>
      <c r="J96" s="93"/>
      <c r="K96" s="93"/>
      <c r="L96" s="93"/>
      <c r="M96" s="93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</row>
    <row r="97" spans="1:32" s="7" customFormat="1" ht="15.75">
      <c r="A97" s="8"/>
      <c r="B97" s="8"/>
      <c r="C97" s="23"/>
      <c r="D97" s="23"/>
      <c r="E97" s="22"/>
      <c r="F97" s="45"/>
      <c r="G97" s="45"/>
      <c r="H97" s="45"/>
      <c r="I97" s="93"/>
      <c r="J97" s="93"/>
      <c r="K97" s="93"/>
      <c r="L97" s="93"/>
      <c r="M97" s="93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</row>
    <row r="98" spans="1:32" s="7" customFormat="1" ht="15.75">
      <c r="A98" s="8"/>
      <c r="B98" s="8"/>
      <c r="C98" s="23"/>
      <c r="D98" s="23"/>
      <c r="E98" s="22"/>
      <c r="F98" s="45"/>
      <c r="G98" s="45"/>
      <c r="H98" s="45"/>
      <c r="I98" s="93"/>
      <c r="J98" s="93"/>
      <c r="K98" s="93"/>
      <c r="L98" s="93"/>
      <c r="M98" s="93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</row>
    <row r="99" spans="1:32" s="7" customFormat="1" ht="15.75">
      <c r="A99" s="8"/>
      <c r="B99" s="8"/>
      <c r="C99" s="23"/>
      <c r="D99" s="23"/>
      <c r="E99" s="22"/>
      <c r="F99" s="45"/>
      <c r="G99" s="45"/>
      <c r="H99" s="45"/>
      <c r="I99" s="93"/>
      <c r="J99" s="93"/>
      <c r="K99" s="93"/>
      <c r="L99" s="93"/>
      <c r="M99" s="93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</row>
    <row r="100" spans="1:32" s="7" customFormat="1" ht="15.75">
      <c r="A100" s="8"/>
      <c r="B100" s="8"/>
      <c r="C100" s="23"/>
      <c r="D100" s="23"/>
      <c r="E100" s="22"/>
      <c r="F100" s="45"/>
      <c r="G100" s="45"/>
      <c r="H100" s="45"/>
      <c r="I100" s="93"/>
      <c r="J100" s="93"/>
      <c r="K100" s="93"/>
      <c r="L100" s="93"/>
      <c r="M100" s="93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</row>
    <row r="101" spans="1:32" s="7" customFormat="1" ht="15.75">
      <c r="A101" s="8"/>
      <c r="B101" s="8"/>
      <c r="C101" s="23"/>
      <c r="D101" s="23"/>
      <c r="E101" s="22"/>
      <c r="F101" s="45"/>
      <c r="G101" s="45"/>
      <c r="H101" s="45"/>
      <c r="I101" s="93"/>
      <c r="J101" s="93"/>
      <c r="K101" s="93"/>
      <c r="L101" s="93"/>
      <c r="M101" s="93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</row>
    <row r="102" spans="1:32" s="7" customFormat="1" ht="15.75">
      <c r="A102" s="8"/>
      <c r="B102" s="8"/>
      <c r="C102" s="23"/>
      <c r="D102" s="23"/>
      <c r="E102" s="22"/>
      <c r="F102" s="45"/>
      <c r="G102" s="45"/>
      <c r="H102" s="45"/>
      <c r="I102" s="93"/>
      <c r="J102" s="93"/>
      <c r="K102" s="93"/>
      <c r="L102" s="93"/>
      <c r="M102" s="93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</row>
    <row r="103" spans="1:32" s="7" customFormat="1" ht="15.75">
      <c r="A103" s="8"/>
      <c r="B103" s="8"/>
      <c r="C103" s="23"/>
      <c r="D103" s="23"/>
      <c r="E103" s="22"/>
      <c r="F103" s="45"/>
      <c r="G103" s="45"/>
      <c r="H103" s="45"/>
      <c r="I103" s="93"/>
      <c r="J103" s="93"/>
      <c r="K103" s="93"/>
      <c r="L103" s="93"/>
      <c r="M103" s="93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</row>
    <row r="104" spans="1:32" s="7" customFormat="1" ht="15.75">
      <c r="A104" s="8"/>
      <c r="B104" s="8"/>
      <c r="C104" s="23"/>
      <c r="D104" s="23"/>
      <c r="E104" s="22"/>
      <c r="F104" s="45"/>
      <c r="G104" s="45"/>
      <c r="H104" s="45"/>
      <c r="I104" s="93"/>
      <c r="J104" s="93"/>
      <c r="K104" s="93"/>
      <c r="L104" s="93"/>
      <c r="M104" s="93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</row>
    <row r="105" spans="1:32" s="7" customFormat="1" ht="15.75">
      <c r="A105" s="8"/>
      <c r="B105" s="8"/>
      <c r="C105" s="23"/>
      <c r="D105" s="23"/>
      <c r="E105" s="22"/>
      <c r="F105" s="45"/>
      <c r="G105" s="45"/>
      <c r="H105" s="45"/>
      <c r="I105" s="93"/>
      <c r="J105" s="93"/>
      <c r="K105" s="93"/>
      <c r="L105" s="93"/>
      <c r="M105" s="93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</row>
    <row r="106" spans="1:32" s="7" customFormat="1" ht="15.75">
      <c r="A106" s="8"/>
      <c r="B106" s="8"/>
      <c r="C106" s="23"/>
      <c r="D106" s="23"/>
      <c r="E106" s="22"/>
      <c r="F106" s="45"/>
      <c r="G106" s="45"/>
      <c r="H106" s="45"/>
      <c r="I106" s="93"/>
      <c r="J106" s="93"/>
      <c r="K106" s="93"/>
      <c r="L106" s="93"/>
      <c r="M106" s="93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</row>
    <row r="107" spans="1:32" s="7" customFormat="1" ht="15.75">
      <c r="A107" s="8"/>
      <c r="B107" s="8"/>
      <c r="C107" s="23"/>
      <c r="D107" s="23"/>
      <c r="E107" s="22"/>
      <c r="F107" s="45"/>
      <c r="G107" s="45"/>
      <c r="H107" s="45"/>
      <c r="I107" s="93"/>
      <c r="J107" s="93"/>
      <c r="K107" s="93"/>
      <c r="L107" s="93"/>
      <c r="M107" s="93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s="7" customFormat="1" ht="15.75">
      <c r="A108" s="8"/>
      <c r="B108" s="8"/>
      <c r="C108" s="23"/>
      <c r="D108" s="23"/>
      <c r="E108" s="22"/>
      <c r="F108" s="45"/>
      <c r="G108" s="45"/>
      <c r="H108" s="45"/>
      <c r="I108" s="93"/>
      <c r="J108" s="93"/>
      <c r="K108" s="93"/>
      <c r="L108" s="93"/>
      <c r="M108" s="93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</row>
    <row r="109" spans="1:32" s="7" customFormat="1" ht="15.75">
      <c r="A109" s="8"/>
      <c r="B109" s="8"/>
      <c r="C109" s="23"/>
      <c r="D109" s="23"/>
      <c r="E109" s="22"/>
      <c r="F109" s="45"/>
      <c r="G109" s="45"/>
      <c r="H109" s="45"/>
      <c r="I109" s="93"/>
      <c r="J109" s="93"/>
      <c r="K109" s="93"/>
      <c r="L109" s="93"/>
      <c r="M109" s="93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</row>
    <row r="110" spans="1:32" s="7" customFormat="1" ht="15.75">
      <c r="A110" s="8"/>
      <c r="B110" s="8"/>
      <c r="C110" s="23"/>
      <c r="D110" s="23"/>
      <c r="E110" s="22"/>
      <c r="F110" s="45"/>
      <c r="G110" s="45"/>
      <c r="H110" s="45"/>
      <c r="I110" s="93"/>
      <c r="J110" s="93"/>
      <c r="K110" s="93"/>
      <c r="L110" s="93"/>
      <c r="M110" s="93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</row>
    <row r="111" spans="1:32" s="7" customFormat="1" ht="15.75">
      <c r="A111" s="8"/>
      <c r="B111" s="8"/>
      <c r="C111" s="23"/>
      <c r="D111" s="23"/>
      <c r="E111" s="22"/>
      <c r="F111" s="45"/>
      <c r="G111" s="45"/>
      <c r="H111" s="45"/>
      <c r="I111" s="93"/>
      <c r="J111" s="93"/>
      <c r="K111" s="93"/>
      <c r="L111" s="93"/>
      <c r="M111" s="93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</row>
    <row r="112" spans="1:32" s="7" customFormat="1" ht="15.75">
      <c r="A112" s="8"/>
      <c r="B112" s="8"/>
      <c r="C112" s="23"/>
      <c r="D112" s="23"/>
      <c r="E112" s="22"/>
      <c r="F112" s="45"/>
      <c r="G112" s="45"/>
      <c r="H112" s="45"/>
      <c r="I112" s="93"/>
      <c r="J112" s="93"/>
      <c r="K112" s="93"/>
      <c r="L112" s="93"/>
      <c r="M112" s="93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</row>
    <row r="113" spans="1:32" s="7" customFormat="1" ht="15.75">
      <c r="A113" s="8"/>
      <c r="B113" s="8"/>
      <c r="C113" s="23"/>
      <c r="D113" s="23"/>
      <c r="E113" s="22"/>
      <c r="F113" s="45"/>
      <c r="G113" s="45"/>
      <c r="H113" s="45"/>
      <c r="I113" s="93"/>
      <c r="J113" s="93"/>
      <c r="K113" s="93"/>
      <c r="L113" s="93"/>
      <c r="M113" s="93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</row>
    <row r="114" spans="1:32" s="7" customFormat="1" ht="15.75">
      <c r="A114" s="8"/>
      <c r="B114" s="8"/>
      <c r="C114" s="23"/>
      <c r="D114" s="23"/>
      <c r="E114" s="22"/>
      <c r="F114" s="45"/>
      <c r="G114" s="45"/>
      <c r="H114" s="45"/>
      <c r="I114" s="93"/>
      <c r="J114" s="93"/>
      <c r="K114" s="93"/>
      <c r="L114" s="93"/>
      <c r="M114" s="93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</row>
    <row r="115" spans="1:32" s="7" customFormat="1" ht="15.75">
      <c r="A115" s="8"/>
      <c r="B115" s="8"/>
      <c r="C115" s="23"/>
      <c r="D115" s="23"/>
      <c r="E115" s="22"/>
      <c r="F115" s="45"/>
      <c r="G115" s="45"/>
      <c r="H115" s="45"/>
      <c r="I115" s="93"/>
      <c r="J115" s="93"/>
      <c r="K115" s="93"/>
      <c r="L115" s="93"/>
      <c r="M115" s="93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</row>
    <row r="116" spans="1:32" s="7" customFormat="1" ht="15.75">
      <c r="A116" s="8"/>
      <c r="B116" s="8"/>
      <c r="C116" s="23"/>
      <c r="D116" s="23"/>
      <c r="E116" s="22"/>
      <c r="F116" s="45"/>
      <c r="G116" s="45"/>
      <c r="H116" s="45"/>
      <c r="I116" s="93"/>
      <c r="J116" s="93"/>
      <c r="K116" s="93"/>
      <c r="L116" s="93"/>
      <c r="M116" s="93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</row>
    <row r="117" spans="1:32" s="7" customFormat="1" ht="15.75">
      <c r="A117" s="8"/>
      <c r="B117" s="8"/>
      <c r="C117" s="23"/>
      <c r="D117" s="23"/>
      <c r="E117" s="22"/>
      <c r="F117" s="45"/>
      <c r="G117" s="45"/>
      <c r="H117" s="45"/>
      <c r="I117" s="93"/>
      <c r="J117" s="93"/>
      <c r="K117" s="93"/>
      <c r="L117" s="93"/>
      <c r="M117" s="93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</row>
    <row r="118" spans="1:32" s="7" customFormat="1" ht="15.75">
      <c r="A118" s="8"/>
      <c r="B118" s="8"/>
      <c r="C118" s="23"/>
      <c r="D118" s="23"/>
      <c r="E118" s="22"/>
      <c r="F118" s="45"/>
      <c r="G118" s="45"/>
      <c r="H118" s="45"/>
      <c r="I118" s="93"/>
      <c r="J118" s="93"/>
      <c r="K118" s="93"/>
      <c r="L118" s="93"/>
      <c r="M118" s="93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</row>
    <row r="119" spans="1:32" s="7" customFormat="1" ht="15.75">
      <c r="A119" s="8"/>
      <c r="B119" s="8"/>
      <c r="C119" s="23"/>
      <c r="D119" s="23"/>
      <c r="E119" s="22"/>
      <c r="F119" s="45"/>
      <c r="G119" s="45"/>
      <c r="H119" s="45"/>
      <c r="I119" s="93"/>
      <c r="J119" s="93"/>
      <c r="K119" s="93"/>
      <c r="L119" s="93"/>
      <c r="M119" s="93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s="7" customFormat="1" ht="15.75">
      <c r="A120" s="8"/>
      <c r="B120" s="8"/>
      <c r="C120" s="23"/>
      <c r="D120" s="23"/>
      <c r="E120" s="22"/>
      <c r="F120" s="45"/>
      <c r="G120" s="45"/>
      <c r="H120" s="45"/>
      <c r="I120" s="93"/>
      <c r="J120" s="93"/>
      <c r="K120" s="93"/>
      <c r="L120" s="93"/>
      <c r="M120" s="93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</row>
    <row r="121" spans="1:32" s="7" customFormat="1" ht="15.75">
      <c r="A121" s="8"/>
      <c r="B121" s="8"/>
      <c r="C121" s="23"/>
      <c r="D121" s="23"/>
      <c r="E121" s="22"/>
      <c r="F121" s="45"/>
      <c r="G121" s="45"/>
      <c r="H121" s="45"/>
      <c r="I121" s="93"/>
      <c r="J121" s="93"/>
      <c r="K121" s="93"/>
      <c r="L121" s="93"/>
      <c r="M121" s="93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</row>
    <row r="122" spans="1:32" s="7" customFormat="1" ht="15.75">
      <c r="A122" s="8"/>
      <c r="B122" s="8"/>
      <c r="C122" s="23"/>
      <c r="D122" s="23"/>
      <c r="E122" s="22"/>
      <c r="F122" s="45"/>
      <c r="G122" s="45"/>
      <c r="H122" s="45"/>
      <c r="I122" s="93"/>
      <c r="J122" s="93"/>
      <c r="K122" s="93"/>
      <c r="L122" s="93"/>
      <c r="M122" s="93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</row>
    <row r="123" spans="1:32" s="7" customFormat="1" ht="15.75">
      <c r="A123" s="8"/>
      <c r="B123" s="8"/>
      <c r="C123" s="23"/>
      <c r="D123" s="23"/>
      <c r="E123" s="22"/>
      <c r="F123" s="45"/>
      <c r="G123" s="45"/>
      <c r="H123" s="45"/>
      <c r="I123" s="93"/>
      <c r="J123" s="93"/>
      <c r="K123" s="93"/>
      <c r="L123" s="93"/>
      <c r="M123" s="93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</row>
    <row r="124" spans="1:32" s="7" customFormat="1" ht="15.75">
      <c r="A124" s="8"/>
      <c r="B124" s="8"/>
      <c r="C124" s="23"/>
      <c r="D124" s="23"/>
      <c r="E124" s="22"/>
      <c r="F124" s="45"/>
      <c r="G124" s="45"/>
      <c r="H124" s="45"/>
      <c r="I124" s="93"/>
      <c r="J124" s="93"/>
      <c r="K124" s="93"/>
      <c r="L124" s="93"/>
      <c r="M124" s="93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</row>
    <row r="125" spans="1:32" s="7" customFormat="1" ht="15.75">
      <c r="A125" s="8"/>
      <c r="B125" s="8"/>
      <c r="C125" s="23"/>
      <c r="D125" s="23"/>
      <c r="E125" s="22"/>
      <c r="F125" s="45"/>
      <c r="G125" s="45"/>
      <c r="H125" s="45"/>
      <c r="I125" s="93"/>
      <c r="J125" s="93"/>
      <c r="K125" s="93"/>
      <c r="L125" s="93"/>
      <c r="M125" s="93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</row>
    <row r="126" spans="1:32" s="7" customFormat="1" ht="15.75">
      <c r="A126" s="8"/>
      <c r="B126" s="8"/>
      <c r="C126" s="23"/>
      <c r="D126" s="23"/>
      <c r="E126" s="22"/>
      <c r="F126" s="45"/>
      <c r="G126" s="45"/>
      <c r="H126" s="45"/>
      <c r="I126" s="93"/>
      <c r="J126" s="93"/>
      <c r="K126" s="93"/>
      <c r="L126" s="93"/>
      <c r="M126" s="93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</row>
    <row r="127" spans="1:32" s="7" customFormat="1" ht="15.75">
      <c r="A127" s="8"/>
      <c r="B127" s="8"/>
      <c r="C127" s="23"/>
      <c r="D127" s="23"/>
      <c r="E127" s="22"/>
      <c r="F127" s="45"/>
      <c r="G127" s="45"/>
      <c r="H127" s="45"/>
      <c r="I127" s="93"/>
      <c r="J127" s="93"/>
      <c r="K127" s="93"/>
      <c r="L127" s="93"/>
      <c r="M127" s="93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</row>
    <row r="128" spans="1:32" s="7" customFormat="1" ht="15.75">
      <c r="A128" s="8"/>
      <c r="B128" s="8"/>
      <c r="C128" s="23"/>
      <c r="D128" s="23"/>
      <c r="E128" s="22"/>
      <c r="F128" s="45"/>
      <c r="G128" s="45"/>
      <c r="H128" s="45"/>
      <c r="I128" s="93"/>
      <c r="J128" s="93"/>
      <c r="K128" s="93"/>
      <c r="L128" s="93"/>
      <c r="M128" s="93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</row>
    <row r="129" spans="1:32" s="7" customFormat="1" ht="15.75">
      <c r="A129" s="8"/>
      <c r="B129" s="8"/>
      <c r="C129" s="23"/>
      <c r="D129" s="23"/>
      <c r="E129" s="22"/>
      <c r="F129" s="45"/>
      <c r="G129" s="45"/>
      <c r="H129" s="45"/>
      <c r="I129" s="93"/>
      <c r="J129" s="93"/>
      <c r="K129" s="93"/>
      <c r="L129" s="93"/>
      <c r="M129" s="93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</row>
    <row r="130" spans="1:32" s="7" customFormat="1" ht="15.75">
      <c r="A130" s="8"/>
      <c r="B130" s="8"/>
      <c r="C130" s="23"/>
      <c r="D130" s="23"/>
      <c r="E130" s="22"/>
      <c r="F130" s="45"/>
      <c r="G130" s="45"/>
      <c r="H130" s="45"/>
      <c r="I130" s="93"/>
      <c r="J130" s="93"/>
      <c r="K130" s="93"/>
      <c r="L130" s="93"/>
      <c r="M130" s="93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</row>
    <row r="131" spans="1:32" s="7" customFormat="1" ht="15.75">
      <c r="A131" s="8"/>
      <c r="B131" s="8"/>
      <c r="C131" s="23"/>
      <c r="D131" s="23"/>
      <c r="E131" s="22"/>
      <c r="F131" s="45"/>
      <c r="G131" s="45"/>
      <c r="H131" s="45"/>
      <c r="I131" s="93"/>
      <c r="J131" s="93"/>
      <c r="K131" s="93"/>
      <c r="L131" s="93"/>
      <c r="M131" s="93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s="7" customFormat="1" ht="15.75">
      <c r="A132" s="8"/>
      <c r="B132" s="8"/>
      <c r="C132" s="23"/>
      <c r="D132" s="23"/>
      <c r="E132" s="22"/>
      <c r="F132" s="45"/>
      <c r="G132" s="45"/>
      <c r="H132" s="45"/>
      <c r="I132" s="93"/>
      <c r="J132" s="93"/>
      <c r="K132" s="93"/>
      <c r="L132" s="93"/>
      <c r="M132" s="93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</row>
    <row r="133" spans="1:32" s="7" customFormat="1" ht="15.75">
      <c r="A133" s="8"/>
      <c r="B133" s="8"/>
      <c r="C133" s="23"/>
      <c r="D133" s="23"/>
      <c r="E133" s="22"/>
      <c r="F133" s="45"/>
      <c r="G133" s="45"/>
      <c r="H133" s="45"/>
      <c r="I133" s="93"/>
      <c r="J133" s="93"/>
      <c r="K133" s="93"/>
      <c r="L133" s="93"/>
      <c r="M133" s="93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</row>
    <row r="134" spans="1:32" s="7" customFormat="1" ht="15.75">
      <c r="A134" s="8"/>
      <c r="B134" s="8"/>
      <c r="C134" s="23"/>
      <c r="D134" s="23"/>
      <c r="E134" s="22"/>
      <c r="F134" s="45"/>
      <c r="G134" s="45"/>
      <c r="H134" s="45"/>
      <c r="I134" s="93"/>
      <c r="J134" s="93"/>
      <c r="K134" s="93"/>
      <c r="L134" s="93"/>
      <c r="M134" s="93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</row>
    <row r="135" spans="1:32" s="7" customFormat="1" ht="15.75">
      <c r="A135" s="8"/>
      <c r="B135" s="8"/>
      <c r="C135" s="23"/>
      <c r="D135" s="23"/>
      <c r="E135" s="22"/>
      <c r="F135" s="45"/>
      <c r="G135" s="45"/>
      <c r="H135" s="45"/>
      <c r="I135" s="93"/>
      <c r="J135" s="93"/>
      <c r="K135" s="93"/>
      <c r="L135" s="93"/>
      <c r="M135" s="93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</row>
    <row r="136" spans="1:32" s="7" customFormat="1" ht="15.75">
      <c r="A136" s="8"/>
      <c r="B136" s="8"/>
      <c r="C136" s="23"/>
      <c r="D136" s="23"/>
      <c r="E136" s="22"/>
      <c r="F136" s="45"/>
      <c r="G136" s="45"/>
      <c r="H136" s="45"/>
      <c r="I136" s="93"/>
      <c r="J136" s="93"/>
      <c r="K136" s="93"/>
      <c r="L136" s="93"/>
      <c r="M136" s="93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</row>
    <row r="137" spans="1:32" s="7" customFormat="1" ht="15.75">
      <c r="A137" s="8"/>
      <c r="B137" s="8"/>
      <c r="C137" s="23"/>
      <c r="D137" s="23"/>
      <c r="E137" s="22"/>
      <c r="F137" s="45"/>
      <c r="G137" s="45"/>
      <c r="H137" s="45"/>
      <c r="I137" s="93"/>
      <c r="J137" s="93"/>
      <c r="K137" s="93"/>
      <c r="L137" s="93"/>
      <c r="M137" s="93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</row>
    <row r="138" spans="1:32" s="7" customFormat="1" ht="15.75">
      <c r="A138" s="8"/>
      <c r="B138" s="8"/>
      <c r="C138" s="23"/>
      <c r="D138" s="23"/>
      <c r="E138" s="22"/>
      <c r="F138" s="45"/>
      <c r="G138" s="45"/>
      <c r="H138" s="45"/>
      <c r="I138" s="93"/>
      <c r="J138" s="93"/>
      <c r="K138" s="93"/>
      <c r="L138" s="93"/>
      <c r="M138" s="93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</row>
    <row r="139" spans="1:32" s="7" customFormat="1" ht="15.75">
      <c r="A139" s="8"/>
      <c r="B139" s="8"/>
      <c r="C139" s="23"/>
      <c r="D139" s="23"/>
      <c r="E139" s="22"/>
      <c r="F139" s="45"/>
      <c r="G139" s="45"/>
      <c r="H139" s="45"/>
      <c r="I139" s="93"/>
      <c r="J139" s="93"/>
      <c r="K139" s="93"/>
      <c r="L139" s="93"/>
      <c r="M139" s="93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</row>
    <row r="140" spans="1:32" s="7" customFormat="1" ht="15.75">
      <c r="A140" s="8"/>
      <c r="B140" s="8"/>
      <c r="C140" s="23"/>
      <c r="D140" s="23"/>
      <c r="E140" s="22"/>
      <c r="F140" s="45"/>
      <c r="G140" s="45"/>
      <c r="H140" s="45"/>
      <c r="I140" s="93"/>
      <c r="J140" s="93"/>
      <c r="K140" s="93"/>
      <c r="L140" s="93"/>
      <c r="M140" s="93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</row>
    <row r="141" spans="1:32" s="7" customFormat="1" ht="15.75">
      <c r="A141" s="8"/>
      <c r="B141" s="8"/>
      <c r="C141" s="23"/>
      <c r="D141" s="23"/>
      <c r="E141" s="22"/>
      <c r="F141" s="45"/>
      <c r="G141" s="45"/>
      <c r="H141" s="45"/>
      <c r="I141" s="93"/>
      <c r="J141" s="93"/>
      <c r="K141" s="93"/>
      <c r="L141" s="93"/>
      <c r="M141" s="93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</row>
    <row r="142" spans="1:32" s="7" customFormat="1" ht="15.75">
      <c r="A142" s="8"/>
      <c r="B142" s="8"/>
      <c r="C142" s="23"/>
      <c r="D142" s="23"/>
      <c r="E142" s="22"/>
      <c r="F142" s="45"/>
      <c r="G142" s="45"/>
      <c r="H142" s="45"/>
      <c r="I142" s="93"/>
      <c r="J142" s="93"/>
      <c r="K142" s="93"/>
      <c r="L142" s="93"/>
      <c r="M142" s="93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</row>
    <row r="143" spans="1:32" s="7" customFormat="1" ht="15.75">
      <c r="A143" s="8"/>
      <c r="B143" s="8"/>
      <c r="C143" s="23"/>
      <c r="D143" s="23"/>
      <c r="E143" s="22"/>
      <c r="F143" s="45"/>
      <c r="G143" s="45"/>
      <c r="H143" s="45"/>
      <c r="I143" s="93"/>
      <c r="J143" s="93"/>
      <c r="K143" s="93"/>
      <c r="L143" s="93"/>
      <c r="M143" s="93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s="7" customFormat="1" ht="15.75">
      <c r="A144" s="8"/>
      <c r="B144" s="8"/>
      <c r="C144" s="23"/>
      <c r="D144" s="23"/>
      <c r="E144" s="22"/>
      <c r="F144" s="45"/>
      <c r="G144" s="45"/>
      <c r="H144" s="45"/>
      <c r="I144" s="93"/>
      <c r="J144" s="93"/>
      <c r="K144" s="93"/>
      <c r="L144" s="93"/>
      <c r="M144" s="93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</row>
    <row r="145" spans="1:32" s="7" customFormat="1" ht="15.75">
      <c r="A145" s="8"/>
      <c r="B145" s="8"/>
      <c r="C145" s="23"/>
      <c r="D145" s="23"/>
      <c r="E145" s="22"/>
      <c r="F145" s="45"/>
      <c r="G145" s="45"/>
      <c r="H145" s="45"/>
      <c r="I145" s="93"/>
      <c r="J145" s="93"/>
      <c r="K145" s="93"/>
      <c r="L145" s="93"/>
      <c r="M145" s="93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</row>
    <row r="146" spans="1:32" s="7" customFormat="1" ht="15.75">
      <c r="A146" s="8"/>
      <c r="B146" s="8"/>
      <c r="C146" s="23"/>
      <c r="D146" s="23"/>
      <c r="E146" s="22"/>
      <c r="F146" s="45"/>
      <c r="G146" s="45"/>
      <c r="H146" s="45"/>
      <c r="I146" s="93"/>
      <c r="J146" s="93"/>
      <c r="K146" s="93"/>
      <c r="L146" s="93"/>
      <c r="M146" s="93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</row>
    <row r="147" spans="1:32" s="7" customFormat="1" ht="15.75">
      <c r="A147" s="8"/>
      <c r="B147" s="8"/>
      <c r="C147" s="23"/>
      <c r="D147" s="23"/>
      <c r="E147" s="22"/>
      <c r="F147" s="45"/>
      <c r="G147" s="45"/>
      <c r="H147" s="45"/>
      <c r="I147" s="93"/>
      <c r="J147" s="93"/>
      <c r="K147" s="93"/>
      <c r="L147" s="93"/>
      <c r="M147" s="93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</row>
    <row r="148" spans="1:32" s="7" customFormat="1" ht="15.75">
      <c r="A148" s="8"/>
      <c r="B148" s="8"/>
      <c r="C148" s="23"/>
      <c r="D148" s="23"/>
      <c r="E148" s="22"/>
      <c r="F148" s="45"/>
      <c r="G148" s="45"/>
      <c r="H148" s="45"/>
      <c r="I148" s="93"/>
      <c r="J148" s="93"/>
      <c r="K148" s="93"/>
      <c r="L148" s="93"/>
      <c r="M148" s="93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</row>
    <row r="149" spans="1:32" s="7" customFormat="1" ht="15.75">
      <c r="A149" s="8"/>
      <c r="B149" s="8"/>
      <c r="C149" s="23"/>
      <c r="D149" s="23"/>
      <c r="E149" s="22"/>
      <c r="F149" s="45"/>
      <c r="G149" s="45"/>
      <c r="H149" s="45"/>
      <c r="I149" s="93"/>
      <c r="J149" s="93"/>
      <c r="K149" s="93"/>
      <c r="L149" s="93"/>
      <c r="M149" s="93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</row>
    <row r="150" spans="1:32" s="7" customFormat="1" ht="15.75">
      <c r="A150" s="8"/>
      <c r="B150" s="8"/>
      <c r="C150" s="23"/>
      <c r="D150" s="23"/>
      <c r="E150" s="22"/>
      <c r="F150" s="45"/>
      <c r="G150" s="45"/>
      <c r="H150" s="45"/>
      <c r="I150" s="93"/>
      <c r="J150" s="93"/>
      <c r="K150" s="93"/>
      <c r="L150" s="93"/>
      <c r="M150" s="93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</row>
    <row r="151" spans="1:32" s="7" customFormat="1" ht="15.75">
      <c r="A151" s="8"/>
      <c r="B151" s="8"/>
      <c r="C151" s="23"/>
      <c r="D151" s="23"/>
      <c r="E151" s="22"/>
      <c r="F151" s="45"/>
      <c r="G151" s="45"/>
      <c r="H151" s="45"/>
      <c r="I151" s="93"/>
      <c r="J151" s="93"/>
      <c r="K151" s="93"/>
      <c r="L151" s="93"/>
      <c r="M151" s="93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</row>
    <row r="152" spans="1:32" s="7" customFormat="1" ht="15.75">
      <c r="A152" s="8"/>
      <c r="B152" s="8"/>
      <c r="C152" s="23"/>
      <c r="D152" s="23"/>
      <c r="E152" s="22"/>
      <c r="F152" s="45"/>
      <c r="G152" s="45"/>
      <c r="H152" s="45"/>
      <c r="I152" s="93"/>
      <c r="J152" s="93"/>
      <c r="K152" s="93"/>
      <c r="L152" s="93"/>
      <c r="M152" s="93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</row>
    <row r="153" spans="1:32" s="7" customFormat="1" ht="15.75">
      <c r="A153" s="8"/>
      <c r="B153" s="8"/>
      <c r="C153" s="23"/>
      <c r="D153" s="23"/>
      <c r="E153" s="22"/>
      <c r="F153" s="45"/>
      <c r="G153" s="45"/>
      <c r="H153" s="45"/>
      <c r="I153" s="93"/>
      <c r="J153" s="93"/>
      <c r="K153" s="93"/>
      <c r="L153" s="93"/>
      <c r="M153" s="93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</row>
    <row r="154" spans="1:32" s="7" customFormat="1" ht="15.75">
      <c r="A154" s="8"/>
      <c r="B154" s="8"/>
      <c r="C154" s="23"/>
      <c r="D154" s="23"/>
      <c r="E154" s="22"/>
      <c r="F154" s="45"/>
      <c r="G154" s="45"/>
      <c r="H154" s="45"/>
      <c r="I154" s="93"/>
      <c r="J154" s="93"/>
      <c r="K154" s="93"/>
      <c r="L154" s="93"/>
      <c r="M154" s="93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</row>
    <row r="155" spans="1:32" s="7" customFormat="1" ht="15.75">
      <c r="A155" s="8"/>
      <c r="B155" s="8"/>
      <c r="C155" s="23"/>
      <c r="D155" s="23"/>
      <c r="E155" s="22"/>
      <c r="F155" s="45"/>
      <c r="G155" s="45"/>
      <c r="H155" s="45"/>
      <c r="I155" s="93"/>
      <c r="J155" s="93"/>
      <c r="K155" s="93"/>
      <c r="L155" s="93"/>
      <c r="M155" s="93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s="7" customFormat="1" ht="15.75">
      <c r="A156" s="8"/>
      <c r="B156" s="8"/>
      <c r="C156" s="23"/>
      <c r="D156" s="23"/>
      <c r="E156" s="22"/>
      <c r="F156" s="45"/>
      <c r="G156" s="45"/>
      <c r="H156" s="45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s="7" customFormat="1" ht="15.75">
      <c r="A157" s="8"/>
      <c r="B157" s="8"/>
      <c r="C157" s="23"/>
      <c r="D157" s="23"/>
      <c r="E157" s="22"/>
      <c r="F157" s="45"/>
      <c r="G157" s="45"/>
      <c r="H157" s="45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s="7" customFormat="1" ht="15.75">
      <c r="A158" s="8"/>
      <c r="B158" s="8"/>
      <c r="C158" s="23"/>
      <c r="D158" s="23"/>
      <c r="E158" s="22"/>
      <c r="F158" s="45"/>
      <c r="G158" s="45"/>
      <c r="H158" s="45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s="7" customFormat="1" ht="15.75">
      <c r="A159" s="8"/>
      <c r="B159" s="8"/>
      <c r="C159" s="23"/>
      <c r="D159" s="23"/>
      <c r="E159" s="22"/>
      <c r="F159" s="45"/>
      <c r="G159" s="45"/>
      <c r="H159" s="45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s="7" customFormat="1" ht="15.75">
      <c r="A160" s="8"/>
      <c r="B160" s="8"/>
      <c r="C160" s="23"/>
      <c r="D160" s="23"/>
      <c r="E160" s="22"/>
      <c r="F160" s="45"/>
      <c r="G160" s="45"/>
      <c r="H160" s="45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s="7" customFormat="1" ht="15.75">
      <c r="A161" s="8"/>
      <c r="B161" s="8"/>
      <c r="C161" s="23"/>
      <c r="D161" s="23"/>
      <c r="E161" s="22"/>
      <c r="F161" s="45"/>
      <c r="G161" s="45"/>
      <c r="H161" s="45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s="7" customFormat="1" ht="15.75">
      <c r="A162" s="8"/>
      <c r="B162" s="8"/>
      <c r="C162" s="23"/>
      <c r="D162" s="23"/>
      <c r="E162" s="22"/>
      <c r="F162" s="45"/>
      <c r="G162" s="45"/>
      <c r="H162" s="45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s="7" customFormat="1" ht="15.75">
      <c r="A163" s="8"/>
      <c r="B163" s="8"/>
      <c r="C163" s="23"/>
      <c r="D163" s="23"/>
      <c r="E163" s="22"/>
      <c r="F163" s="45"/>
      <c r="G163" s="45"/>
      <c r="H163" s="45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s="7" customFormat="1" ht="15.75">
      <c r="A164" s="8"/>
      <c r="B164" s="8"/>
      <c r="C164" s="23"/>
      <c r="D164" s="23"/>
      <c r="E164" s="22"/>
      <c r="F164" s="45"/>
      <c r="G164" s="45"/>
      <c r="H164" s="4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s="7" customFormat="1" ht="15.75">
      <c r="A165" s="8"/>
      <c r="B165" s="8"/>
      <c r="C165" s="23"/>
      <c r="D165" s="23"/>
      <c r="E165" s="22"/>
      <c r="F165" s="45"/>
      <c r="G165" s="45"/>
      <c r="H165" s="45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s="7" customFormat="1" ht="15.75">
      <c r="A166" s="8"/>
      <c r="B166" s="8"/>
      <c r="C166" s="23"/>
      <c r="D166" s="23"/>
      <c r="E166" s="22"/>
      <c r="F166" s="45"/>
      <c r="G166" s="45"/>
      <c r="H166" s="45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s="7" customFormat="1" ht="15.75">
      <c r="A167" s="8"/>
      <c r="B167" s="8"/>
      <c r="C167" s="23"/>
      <c r="D167" s="23"/>
      <c r="E167" s="22"/>
      <c r="F167" s="45"/>
      <c r="G167" s="45"/>
      <c r="H167" s="45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s="7" customFormat="1" ht="15.75">
      <c r="A168" s="8"/>
      <c r="B168" s="8"/>
      <c r="C168" s="23"/>
      <c r="D168" s="23"/>
      <c r="E168" s="22"/>
      <c r="F168" s="45"/>
      <c r="G168" s="45"/>
      <c r="H168" s="45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s="7" customFormat="1" ht="15.75">
      <c r="A169" s="8"/>
      <c r="B169" s="8"/>
      <c r="C169" s="23"/>
      <c r="D169" s="23"/>
      <c r="E169" s="22"/>
      <c r="F169" s="45"/>
      <c r="G169" s="45"/>
      <c r="H169" s="45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s="7" customFormat="1" ht="15.75">
      <c r="A170" s="8"/>
      <c r="B170" s="8"/>
      <c r="C170" s="23"/>
      <c r="D170" s="23"/>
      <c r="E170" s="22"/>
      <c r="F170" s="45"/>
      <c r="G170" s="45"/>
      <c r="H170" s="45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s="7" customFormat="1" ht="15.75">
      <c r="A171" s="8"/>
      <c r="B171" s="8"/>
      <c r="C171" s="23"/>
      <c r="D171" s="23"/>
      <c r="E171" s="22"/>
      <c r="F171" s="45"/>
      <c r="G171" s="45"/>
      <c r="H171" s="45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s="7" customFormat="1" ht="15.75">
      <c r="A172" s="8"/>
      <c r="B172" s="8"/>
      <c r="C172" s="23"/>
      <c r="D172" s="23"/>
      <c r="E172" s="22"/>
      <c r="F172" s="45"/>
      <c r="G172" s="45"/>
      <c r="H172" s="45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s="7" customFormat="1" ht="15.75">
      <c r="A173" s="8"/>
      <c r="B173" s="8"/>
      <c r="C173" s="23"/>
      <c r="D173" s="23"/>
      <c r="E173" s="22"/>
      <c r="F173" s="45"/>
      <c r="G173" s="45"/>
      <c r="H173" s="45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s="7" customFormat="1" ht="15.75">
      <c r="A174" s="8"/>
      <c r="B174" s="8"/>
      <c r="C174" s="23"/>
      <c r="D174" s="23"/>
      <c r="E174" s="22"/>
      <c r="F174" s="45"/>
      <c r="G174" s="45"/>
      <c r="H174" s="45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s="7" customFormat="1" ht="15.75">
      <c r="A175" s="8"/>
      <c r="B175" s="8"/>
      <c r="C175" s="23"/>
      <c r="D175" s="23"/>
      <c r="E175" s="22"/>
      <c r="F175" s="45"/>
      <c r="G175" s="45"/>
      <c r="H175" s="45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s="7" customFormat="1" ht="15.75">
      <c r="A176" s="8"/>
      <c r="B176" s="8"/>
      <c r="C176" s="23"/>
      <c r="D176" s="23"/>
      <c r="E176" s="22"/>
      <c r="F176" s="45"/>
      <c r="G176" s="45"/>
      <c r="H176" s="45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s="7" customFormat="1" ht="15.75">
      <c r="A177" s="8"/>
      <c r="B177" s="8"/>
      <c r="C177" s="23"/>
      <c r="D177" s="23"/>
      <c r="E177" s="22"/>
      <c r="F177" s="45"/>
      <c r="G177" s="45"/>
      <c r="H177" s="45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s="7" customFormat="1" ht="15.75">
      <c r="A178" s="8"/>
      <c r="B178" s="8"/>
      <c r="C178" s="23"/>
      <c r="D178" s="23"/>
      <c r="E178" s="22"/>
      <c r="F178" s="45"/>
      <c r="G178" s="45"/>
      <c r="H178" s="45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s="7" customFormat="1" ht="15.75">
      <c r="A179" s="8"/>
      <c r="B179" s="8"/>
      <c r="C179" s="23"/>
      <c r="D179" s="23"/>
      <c r="E179" s="22"/>
      <c r="F179" s="45"/>
      <c r="G179" s="45"/>
      <c r="H179" s="45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s="7" customFormat="1" ht="15.75">
      <c r="A180" s="8"/>
      <c r="B180" s="8"/>
      <c r="C180" s="23"/>
      <c r="D180" s="23"/>
      <c r="E180" s="22"/>
      <c r="F180" s="45"/>
      <c r="G180" s="45"/>
      <c r="H180" s="45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s="7" customFormat="1" ht="15.75">
      <c r="A181" s="8"/>
      <c r="B181" s="8"/>
      <c r="C181" s="23"/>
      <c r="D181" s="23"/>
      <c r="E181" s="22"/>
      <c r="F181" s="45"/>
      <c r="G181" s="45"/>
      <c r="H181" s="45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s="7" customFormat="1" ht="15.75">
      <c r="A182" s="8"/>
      <c r="B182" s="8"/>
      <c r="C182" s="23"/>
      <c r="D182" s="23"/>
      <c r="E182" s="22"/>
      <c r="F182" s="45"/>
      <c r="G182" s="45"/>
      <c r="H182" s="45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s="7" customFormat="1" ht="15.75">
      <c r="A183" s="8"/>
      <c r="B183" s="8"/>
      <c r="C183" s="23"/>
      <c r="D183" s="23"/>
      <c r="E183" s="22"/>
      <c r="F183" s="45"/>
      <c r="G183" s="45"/>
      <c r="H183" s="45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s="7" customFormat="1" ht="15.75">
      <c r="A184" s="8"/>
      <c r="B184" s="8"/>
      <c r="C184" s="23"/>
      <c r="D184" s="23"/>
      <c r="E184" s="22"/>
      <c r="F184" s="45"/>
      <c r="G184" s="45"/>
      <c r="H184" s="45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s="7" customFormat="1" ht="15.75">
      <c r="A185" s="8"/>
      <c r="B185" s="8"/>
      <c r="C185" s="23"/>
      <c r="D185" s="23"/>
      <c r="E185" s="22"/>
      <c r="F185" s="45"/>
      <c r="G185" s="45"/>
      <c r="H185" s="45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s="7" customFormat="1" ht="15.75">
      <c r="A186" s="8"/>
      <c r="B186" s="8"/>
      <c r="C186" s="23"/>
      <c r="D186" s="23"/>
      <c r="E186" s="22"/>
      <c r="F186" s="45"/>
      <c r="G186" s="45"/>
      <c r="H186" s="45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s="7" customFormat="1" ht="15.75">
      <c r="A187" s="8"/>
      <c r="B187" s="8"/>
      <c r="C187" s="23"/>
      <c r="D187" s="23"/>
      <c r="E187" s="22"/>
      <c r="F187" s="45"/>
      <c r="G187" s="45"/>
      <c r="H187" s="45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s="7" customFormat="1" ht="15.75">
      <c r="A188" s="8"/>
      <c r="B188" s="8"/>
      <c r="C188" s="23"/>
      <c r="D188" s="23"/>
      <c r="E188" s="22"/>
      <c r="F188" s="45"/>
      <c r="G188" s="45"/>
      <c r="H188" s="45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" s="7" customFormat="1" ht="15.75">
      <c r="A189" s="8"/>
      <c r="B189" s="8"/>
      <c r="C189" s="23"/>
      <c r="D189" s="23"/>
      <c r="E189" s="22"/>
      <c r="F189" s="45"/>
      <c r="G189" s="45"/>
      <c r="H189" s="45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s="7" customFormat="1" ht="15.75">
      <c r="A190" s="8"/>
      <c r="B190" s="8"/>
      <c r="C190" s="23"/>
      <c r="D190" s="23"/>
      <c r="E190" s="22"/>
      <c r="F190" s="45"/>
      <c r="G190" s="45"/>
      <c r="H190" s="45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1:32" s="7" customFormat="1" ht="15.75">
      <c r="A191" s="8"/>
      <c r="B191" s="8"/>
      <c r="C191" s="23"/>
      <c r="D191" s="23"/>
      <c r="E191" s="22"/>
      <c r="F191" s="45"/>
      <c r="G191" s="45"/>
      <c r="H191" s="45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" s="7" customFormat="1" ht="15.75">
      <c r="A192" s="8"/>
      <c r="B192" s="8"/>
      <c r="C192" s="23"/>
      <c r="D192" s="23"/>
      <c r="E192" s="22"/>
      <c r="F192" s="45"/>
      <c r="G192" s="45"/>
      <c r="H192" s="45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" s="7" customFormat="1" ht="15.75">
      <c r="A193" s="8"/>
      <c r="B193" s="8"/>
      <c r="C193" s="23"/>
      <c r="D193" s="23"/>
      <c r="E193" s="22"/>
      <c r="F193" s="45"/>
      <c r="G193" s="45"/>
      <c r="H193" s="45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s="7" customFormat="1" ht="15.75">
      <c r="A194" s="8"/>
      <c r="B194" s="8"/>
      <c r="C194" s="23"/>
      <c r="D194" s="23"/>
      <c r="E194" s="22"/>
      <c r="F194" s="45"/>
      <c r="G194" s="45"/>
      <c r="H194" s="45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1:32" s="7" customFormat="1" ht="15.75">
      <c r="A195" s="8"/>
      <c r="B195" s="8"/>
      <c r="C195" s="23"/>
      <c r="D195" s="23"/>
      <c r="E195" s="22"/>
      <c r="F195" s="45"/>
      <c r="G195" s="45"/>
      <c r="H195" s="45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1:32" s="7" customFormat="1" ht="15.75">
      <c r="A196" s="8"/>
      <c r="B196" s="8"/>
      <c r="C196" s="23"/>
      <c r="D196" s="23"/>
      <c r="E196" s="22"/>
      <c r="F196" s="45"/>
      <c r="G196" s="45"/>
      <c r="H196" s="45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1:32" s="7" customFormat="1" ht="15.75">
      <c r="A197" s="8"/>
      <c r="B197" s="8"/>
      <c r="C197" s="23"/>
      <c r="D197" s="23"/>
      <c r="E197" s="22"/>
      <c r="F197" s="45"/>
      <c r="G197" s="45"/>
      <c r="H197" s="45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s="7" customFormat="1" ht="15.75">
      <c r="A198" s="8"/>
      <c r="B198" s="8"/>
      <c r="C198" s="23"/>
      <c r="D198" s="23"/>
      <c r="E198" s="22"/>
      <c r="F198" s="45"/>
      <c r="G198" s="45"/>
      <c r="H198" s="45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 spans="1:32" s="7" customFormat="1" ht="15.75">
      <c r="A199" s="8"/>
      <c r="B199" s="8"/>
      <c r="C199" s="23"/>
      <c r="D199" s="23"/>
      <c r="E199" s="22"/>
      <c r="F199" s="45"/>
      <c r="G199" s="45"/>
      <c r="H199" s="45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 spans="1:32" s="7" customFormat="1" ht="15.75">
      <c r="A200" s="8"/>
      <c r="B200" s="8"/>
      <c r="C200" s="23"/>
      <c r="D200" s="23"/>
      <c r="E200" s="22"/>
      <c r="F200" s="45"/>
      <c r="G200" s="45"/>
      <c r="H200" s="45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s="7" customFormat="1" ht="15.75">
      <c r="A201" s="8"/>
      <c r="B201" s="8"/>
      <c r="C201" s="23"/>
      <c r="D201" s="23"/>
      <c r="E201" s="22"/>
      <c r="F201" s="45"/>
      <c r="G201" s="45"/>
      <c r="H201" s="45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 spans="1:32" s="7" customFormat="1" ht="15.75">
      <c r="A202" s="8"/>
      <c r="B202" s="8"/>
      <c r="C202" s="23"/>
      <c r="D202" s="23"/>
      <c r="E202" s="22"/>
      <c r="F202" s="45"/>
      <c r="G202" s="45"/>
      <c r="H202" s="45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1:32" s="7" customFormat="1" ht="15.75">
      <c r="A203" s="8"/>
      <c r="B203" s="8"/>
      <c r="C203" s="23"/>
      <c r="D203" s="23"/>
      <c r="E203" s="22"/>
      <c r="F203" s="45"/>
      <c r="G203" s="45"/>
      <c r="H203" s="45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s="7" customFormat="1" ht="15.75">
      <c r="A204" s="8"/>
      <c r="B204" s="8"/>
      <c r="C204" s="23"/>
      <c r="D204" s="23"/>
      <c r="E204" s="22"/>
      <c r="F204" s="45"/>
      <c r="G204" s="45"/>
      <c r="H204" s="45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 spans="1:32" s="7" customFormat="1" ht="15.75">
      <c r="A205" s="8"/>
      <c r="B205" s="8"/>
      <c r="C205" s="23"/>
      <c r="D205" s="23"/>
      <c r="E205" s="22"/>
      <c r="F205" s="45"/>
      <c r="G205" s="45"/>
      <c r="H205" s="45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1:32" s="7" customFormat="1" ht="15.75">
      <c r="A206" s="8"/>
      <c r="B206" s="8"/>
      <c r="C206" s="23"/>
      <c r="D206" s="23"/>
      <c r="E206" s="22"/>
      <c r="F206" s="45"/>
      <c r="G206" s="45"/>
      <c r="H206" s="45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1:32" s="7" customFormat="1" ht="15.75">
      <c r="A207" s="8"/>
      <c r="B207" s="8"/>
      <c r="C207" s="23"/>
      <c r="D207" s="23"/>
      <c r="E207" s="22"/>
      <c r="F207" s="45"/>
      <c r="G207" s="45"/>
      <c r="H207" s="45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1:32" s="7" customFormat="1" ht="15.75">
      <c r="A208" s="8"/>
      <c r="B208" s="8"/>
      <c r="C208" s="23"/>
      <c r="D208" s="23"/>
      <c r="E208" s="22"/>
      <c r="F208" s="45"/>
      <c r="G208" s="45"/>
      <c r="H208" s="45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 spans="1:32" s="7" customFormat="1" ht="15.75">
      <c r="A209" s="8"/>
      <c r="B209" s="8"/>
      <c r="C209" s="23"/>
      <c r="D209" s="23"/>
      <c r="E209" s="22"/>
      <c r="F209" s="45"/>
      <c r="G209" s="45"/>
      <c r="H209" s="45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1:32" s="7" customFormat="1" ht="15.75">
      <c r="A210" s="8"/>
      <c r="B210" s="8"/>
      <c r="C210" s="23"/>
      <c r="D210" s="23"/>
      <c r="E210" s="22"/>
      <c r="F210" s="45"/>
      <c r="G210" s="45"/>
      <c r="H210" s="45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1:32" s="7" customFormat="1" ht="15.75">
      <c r="A211" s="8"/>
      <c r="B211" s="8"/>
      <c r="C211" s="23"/>
      <c r="D211" s="23"/>
      <c r="E211" s="22"/>
      <c r="F211" s="45"/>
      <c r="G211" s="45"/>
      <c r="H211" s="45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 spans="1:32" s="7" customFormat="1" ht="15.75">
      <c r="A212" s="8"/>
      <c r="B212" s="8"/>
      <c r="C212" s="23"/>
      <c r="D212" s="23"/>
      <c r="E212" s="22"/>
      <c r="F212" s="45"/>
      <c r="G212" s="45"/>
      <c r="H212" s="45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 spans="1:32" s="7" customFormat="1" ht="15.75">
      <c r="A213" s="8"/>
      <c r="B213" s="8"/>
      <c r="C213" s="23"/>
      <c r="D213" s="23"/>
      <c r="E213" s="22"/>
      <c r="F213" s="45"/>
      <c r="G213" s="45"/>
      <c r="H213" s="45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 spans="1:32" s="7" customFormat="1" ht="15.75">
      <c r="A214" s="8"/>
      <c r="B214" s="8"/>
      <c r="C214" s="23"/>
      <c r="D214" s="23"/>
      <c r="E214" s="22"/>
      <c r="F214" s="45"/>
      <c r="G214" s="45"/>
      <c r="H214" s="45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 spans="1:32" s="7" customFormat="1" ht="15.75">
      <c r="A215" s="8"/>
      <c r="B215" s="8"/>
      <c r="C215" s="23"/>
      <c r="D215" s="23"/>
      <c r="E215" s="22"/>
      <c r="F215" s="45"/>
      <c r="G215" s="45"/>
      <c r="H215" s="45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 spans="1:32" s="7" customFormat="1" ht="15.75">
      <c r="A216" s="8"/>
      <c r="B216" s="8"/>
      <c r="C216" s="23"/>
      <c r="D216" s="23"/>
      <c r="E216" s="22"/>
      <c r="F216" s="45"/>
      <c r="G216" s="45"/>
      <c r="H216" s="45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 spans="1:32" s="7" customFormat="1" ht="15.75">
      <c r="A217" s="8"/>
      <c r="B217" s="8"/>
      <c r="C217" s="23"/>
      <c r="D217" s="23"/>
      <c r="E217" s="22"/>
      <c r="F217" s="45"/>
      <c r="G217" s="45"/>
      <c r="H217" s="45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 spans="1:32" s="7" customFormat="1" ht="15.75">
      <c r="A218" s="8"/>
      <c r="B218" s="8"/>
      <c r="C218" s="23"/>
      <c r="D218" s="23"/>
      <c r="E218" s="22"/>
      <c r="F218" s="45"/>
      <c r="G218" s="45"/>
      <c r="H218" s="45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 spans="1:32" s="7" customFormat="1" ht="15.75">
      <c r="A219" s="8"/>
      <c r="B219" s="8"/>
      <c r="C219" s="23"/>
      <c r="D219" s="23"/>
      <c r="E219" s="22"/>
      <c r="F219" s="45"/>
      <c r="G219" s="45"/>
      <c r="H219" s="45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1:32" s="7" customFormat="1" ht="15.75">
      <c r="A220" s="8"/>
      <c r="B220" s="8"/>
      <c r="C220" s="23"/>
      <c r="D220" s="23"/>
      <c r="E220" s="22"/>
      <c r="F220" s="45"/>
      <c r="G220" s="45"/>
      <c r="H220" s="45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1:32" s="7" customFormat="1" ht="15.75">
      <c r="A221" s="8"/>
      <c r="B221" s="8"/>
      <c r="C221" s="23"/>
      <c r="D221" s="23"/>
      <c r="E221" s="22"/>
      <c r="F221" s="45"/>
      <c r="G221" s="45"/>
      <c r="H221" s="45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 spans="1:32" s="7" customFormat="1" ht="15.75">
      <c r="A222" s="8"/>
      <c r="B222" s="8"/>
      <c r="C222" s="23"/>
      <c r="D222" s="23"/>
      <c r="E222" s="22"/>
      <c r="F222" s="45"/>
      <c r="G222" s="45"/>
      <c r="H222" s="45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1:32" s="7" customFormat="1" ht="15.75">
      <c r="A223" s="8"/>
      <c r="B223" s="8"/>
      <c r="C223" s="23"/>
      <c r="D223" s="23"/>
      <c r="E223" s="22"/>
      <c r="F223" s="45"/>
      <c r="G223" s="45"/>
      <c r="H223" s="45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2" s="7" customFormat="1" ht="15.75">
      <c r="A224" s="8"/>
      <c r="B224" s="8"/>
      <c r="C224" s="23"/>
      <c r="D224" s="23"/>
      <c r="E224" s="22"/>
      <c r="F224" s="45"/>
      <c r="G224" s="45"/>
      <c r="H224" s="45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1:32" s="7" customFormat="1" ht="15.75">
      <c r="A225" s="8"/>
      <c r="B225" s="8"/>
      <c r="C225" s="23"/>
      <c r="D225" s="23"/>
      <c r="E225" s="22"/>
      <c r="F225" s="45"/>
      <c r="G225" s="45"/>
      <c r="H225" s="45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s="7" customFormat="1" ht="15.75">
      <c r="A226" s="8"/>
      <c r="B226" s="8"/>
      <c r="C226" s="23"/>
      <c r="D226" s="23"/>
      <c r="E226" s="22"/>
      <c r="F226" s="45"/>
      <c r="G226" s="45"/>
      <c r="H226" s="45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1:32" s="7" customFormat="1" ht="15.75">
      <c r="A227" s="8"/>
      <c r="B227" s="8"/>
      <c r="C227" s="23"/>
      <c r="D227" s="23"/>
      <c r="E227" s="22"/>
      <c r="F227" s="45"/>
      <c r="G227" s="45"/>
      <c r="H227" s="45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:32" s="7" customFormat="1" ht="15.75">
      <c r="A228" s="8"/>
      <c r="B228" s="8"/>
      <c r="C228" s="23"/>
      <c r="D228" s="23"/>
      <c r="E228" s="22"/>
      <c r="F228" s="45"/>
      <c r="G228" s="45"/>
      <c r="H228" s="45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:32" s="7" customFormat="1" ht="15.75">
      <c r="A229" s="8"/>
      <c r="B229" s="8"/>
      <c r="C229" s="23"/>
      <c r="D229" s="23"/>
      <c r="E229" s="22"/>
      <c r="F229" s="45"/>
      <c r="G229" s="45"/>
      <c r="H229" s="45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s="7" customFormat="1" ht="15.75">
      <c r="A230" s="8"/>
      <c r="B230" s="8"/>
      <c r="C230" s="23"/>
      <c r="D230" s="23"/>
      <c r="E230" s="22"/>
      <c r="F230" s="45"/>
      <c r="G230" s="45"/>
      <c r="H230" s="45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s="7" customFormat="1" ht="15.75">
      <c r="A231" s="8"/>
      <c r="B231" s="8"/>
      <c r="C231" s="23"/>
      <c r="D231" s="23"/>
      <c r="E231" s="22"/>
      <c r="F231" s="45"/>
      <c r="G231" s="45"/>
      <c r="H231" s="45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s="7" customFormat="1" ht="15.75">
      <c r="A232" s="8"/>
      <c r="B232" s="8"/>
      <c r="C232" s="23"/>
      <c r="D232" s="23"/>
      <c r="E232" s="22"/>
      <c r="F232" s="45"/>
      <c r="G232" s="45"/>
      <c r="H232" s="45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s="7" customFormat="1" ht="15.75">
      <c r="A233" s="8"/>
      <c r="B233" s="8"/>
      <c r="C233" s="23"/>
      <c r="D233" s="23"/>
      <c r="E233" s="22"/>
      <c r="F233" s="45"/>
      <c r="G233" s="45"/>
      <c r="H233" s="45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s="7" customFormat="1" ht="15.75">
      <c r="A234" s="8"/>
      <c r="B234" s="8"/>
      <c r="C234" s="23"/>
      <c r="D234" s="23"/>
      <c r="E234" s="22"/>
      <c r="F234" s="45"/>
      <c r="G234" s="45"/>
      <c r="H234" s="45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s="7" customFormat="1" ht="15.75">
      <c r="A235" s="8"/>
      <c r="B235" s="8"/>
      <c r="C235" s="23"/>
      <c r="D235" s="23"/>
      <c r="E235" s="22"/>
      <c r="F235" s="45"/>
      <c r="G235" s="45"/>
      <c r="H235" s="45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s="7" customFormat="1" ht="15.75">
      <c r="A236" s="8"/>
      <c r="B236" s="8"/>
      <c r="C236" s="23"/>
      <c r="D236" s="23"/>
      <c r="E236" s="22"/>
      <c r="F236" s="45"/>
      <c r="G236" s="45"/>
      <c r="H236" s="45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s="7" customFormat="1" ht="15.75">
      <c r="A237" s="8"/>
      <c r="B237" s="8"/>
      <c r="C237" s="23"/>
      <c r="D237" s="23"/>
      <c r="E237" s="22"/>
      <c r="F237" s="45"/>
      <c r="G237" s="45"/>
      <c r="H237" s="45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s="7" customFormat="1" ht="15.75">
      <c r="A238" s="8"/>
      <c r="B238" s="8"/>
      <c r="C238" s="23"/>
      <c r="D238" s="23"/>
      <c r="E238" s="22"/>
      <c r="F238" s="45"/>
      <c r="G238" s="45"/>
      <c r="H238" s="45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s="7" customFormat="1" ht="15.75">
      <c r="A239" s="8"/>
      <c r="B239" s="8"/>
      <c r="C239" s="23"/>
      <c r="D239" s="23"/>
      <c r="E239" s="22"/>
      <c r="F239" s="45"/>
      <c r="G239" s="45"/>
      <c r="H239" s="45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s="7" customFormat="1" ht="15.75">
      <c r="A240" s="8"/>
      <c r="B240" s="8"/>
      <c r="C240" s="23"/>
      <c r="D240" s="23"/>
      <c r="E240" s="22"/>
      <c r="F240" s="45"/>
      <c r="G240" s="45"/>
      <c r="H240" s="45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32" s="7" customFormat="1" ht="15.75">
      <c r="A241" s="8"/>
      <c r="B241" s="8"/>
      <c r="C241" s="23"/>
      <c r="D241" s="23"/>
      <c r="E241" s="22"/>
      <c r="F241" s="45"/>
      <c r="G241" s="45"/>
      <c r="H241" s="45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1:32" s="7" customFormat="1" ht="15.75">
      <c r="A242" s="8"/>
      <c r="B242" s="8"/>
      <c r="C242" s="23"/>
      <c r="D242" s="23"/>
      <c r="E242" s="22"/>
      <c r="F242" s="45"/>
      <c r="G242" s="45"/>
      <c r="H242" s="45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1:32" s="7" customFormat="1" ht="15.75">
      <c r="A243" s="8"/>
      <c r="B243" s="8"/>
      <c r="C243" s="23"/>
      <c r="D243" s="23"/>
      <c r="E243" s="22"/>
      <c r="F243" s="45"/>
      <c r="G243" s="45"/>
      <c r="H243" s="45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1:32" s="7" customFormat="1" ht="15.75">
      <c r="A244" s="8"/>
      <c r="B244" s="8"/>
      <c r="C244" s="23"/>
      <c r="D244" s="23"/>
      <c r="E244" s="22"/>
      <c r="F244" s="45"/>
      <c r="G244" s="45"/>
      <c r="H244" s="45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1:32" s="7" customFormat="1" ht="15.75">
      <c r="A245" s="8"/>
      <c r="B245" s="8"/>
      <c r="C245" s="23"/>
      <c r="D245" s="23"/>
      <c r="E245" s="22"/>
      <c r="F245" s="45"/>
      <c r="G245" s="45"/>
      <c r="H245" s="45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1:32" s="7" customFormat="1" ht="15.75">
      <c r="A246" s="8"/>
      <c r="B246" s="8"/>
      <c r="C246" s="23"/>
      <c r="D246" s="23"/>
      <c r="E246" s="22"/>
      <c r="F246" s="45"/>
      <c r="G246" s="45"/>
      <c r="H246" s="45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:32" s="7" customFormat="1" ht="15.75">
      <c r="A247" s="8"/>
      <c r="B247" s="8"/>
      <c r="C247" s="23"/>
      <c r="D247" s="23"/>
      <c r="E247" s="22"/>
      <c r="F247" s="45"/>
      <c r="G247" s="45"/>
      <c r="H247" s="45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1:32" s="7" customFormat="1" ht="15.75">
      <c r="A248" s="8"/>
      <c r="B248" s="8"/>
      <c r="C248" s="23"/>
      <c r="D248" s="23"/>
      <c r="E248" s="22"/>
      <c r="F248" s="45"/>
      <c r="G248" s="45"/>
      <c r="H248" s="45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s="7" customFormat="1" ht="15.75">
      <c r="A249" s="8"/>
      <c r="B249" s="8"/>
      <c r="C249" s="23"/>
      <c r="D249" s="23"/>
      <c r="E249" s="22"/>
      <c r="F249" s="45"/>
      <c r="G249" s="45"/>
      <c r="H249" s="45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1:32" s="7" customFormat="1" ht="15.75">
      <c r="A250" s="8"/>
      <c r="B250" s="8"/>
      <c r="C250" s="23"/>
      <c r="D250" s="23"/>
      <c r="E250" s="22"/>
      <c r="F250" s="45"/>
      <c r="G250" s="45"/>
      <c r="H250" s="45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1:32" s="7" customFormat="1" ht="15.75">
      <c r="A251" s="8"/>
      <c r="B251" s="8"/>
      <c r="C251" s="23"/>
      <c r="D251" s="23"/>
      <c r="E251" s="22"/>
      <c r="F251" s="45"/>
      <c r="G251" s="45"/>
      <c r="H251" s="45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 spans="1:32" s="7" customFormat="1" ht="15.75">
      <c r="A252" s="8"/>
      <c r="B252" s="8"/>
      <c r="C252" s="23"/>
      <c r="D252" s="23"/>
      <c r="E252" s="22"/>
      <c r="F252" s="45"/>
      <c r="G252" s="45"/>
      <c r="H252" s="45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 spans="1:32" s="7" customFormat="1" ht="15.75">
      <c r="A253" s="8"/>
      <c r="B253" s="8"/>
      <c r="C253" s="23"/>
      <c r="D253" s="23"/>
      <c r="E253" s="22"/>
      <c r="F253" s="45"/>
      <c r="G253" s="45"/>
      <c r="H253" s="45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 spans="1:32" s="7" customFormat="1" ht="15.75">
      <c r="A254" s="8"/>
      <c r="B254" s="8"/>
      <c r="C254" s="23"/>
      <c r="D254" s="23"/>
      <c r="E254" s="22"/>
      <c r="F254" s="45"/>
      <c r="G254" s="45"/>
      <c r="H254" s="45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1:32" s="7" customFormat="1" ht="15.75">
      <c r="A255" s="8"/>
      <c r="B255" s="8"/>
      <c r="C255" s="23"/>
      <c r="D255" s="23"/>
      <c r="E255" s="22"/>
      <c r="F255" s="45"/>
      <c r="G255" s="45"/>
      <c r="H255" s="45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1:32" s="7" customFormat="1" ht="15.75">
      <c r="A256" s="8"/>
      <c r="B256" s="8"/>
      <c r="C256" s="23"/>
      <c r="D256" s="23"/>
      <c r="E256" s="22"/>
      <c r="F256" s="45"/>
      <c r="G256" s="45"/>
      <c r="H256" s="45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1:32" s="7" customFormat="1" ht="15.75">
      <c r="A257" s="8"/>
      <c r="B257" s="8"/>
      <c r="C257" s="23"/>
      <c r="D257" s="23"/>
      <c r="E257" s="22"/>
      <c r="F257" s="45"/>
      <c r="G257" s="45"/>
      <c r="H257" s="45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:32" s="7" customFormat="1" ht="15.75">
      <c r="A258" s="8"/>
      <c r="B258" s="8"/>
      <c r="C258" s="23"/>
      <c r="D258" s="23"/>
      <c r="E258" s="22"/>
      <c r="F258" s="45"/>
      <c r="G258" s="45"/>
      <c r="H258" s="45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1:32" s="7" customFormat="1" ht="15.75">
      <c r="A259" s="8"/>
      <c r="B259" s="8"/>
      <c r="C259" s="23"/>
      <c r="D259" s="23"/>
      <c r="E259" s="22"/>
      <c r="F259" s="45"/>
      <c r="G259" s="45"/>
      <c r="H259" s="45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 spans="1:32" s="7" customFormat="1" ht="15.75">
      <c r="A260" s="8"/>
      <c r="B260" s="8"/>
      <c r="C260" s="23"/>
      <c r="D260" s="23"/>
      <c r="E260" s="22"/>
      <c r="F260" s="45"/>
      <c r="G260" s="45"/>
      <c r="H260" s="45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 spans="1:32" s="7" customFormat="1" ht="15.75">
      <c r="A261" s="8"/>
      <c r="B261" s="8"/>
      <c r="C261" s="23"/>
      <c r="D261" s="23"/>
      <c r="E261" s="22"/>
      <c r="F261" s="45"/>
      <c r="G261" s="45"/>
      <c r="H261" s="45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 spans="1:32" s="7" customFormat="1" ht="15.75">
      <c r="A262" s="8"/>
      <c r="B262" s="8"/>
      <c r="C262" s="23"/>
      <c r="D262" s="23"/>
      <c r="E262" s="22"/>
      <c r="F262" s="45"/>
      <c r="G262" s="45"/>
      <c r="H262" s="45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1:32" s="7" customFormat="1" ht="15.75">
      <c r="A263" s="8"/>
      <c r="B263" s="8"/>
      <c r="C263" s="23"/>
      <c r="D263" s="23"/>
      <c r="E263" s="22"/>
      <c r="F263" s="45"/>
      <c r="G263" s="45"/>
      <c r="H263" s="45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1:32" s="7" customFormat="1" ht="15.75">
      <c r="A264" s="8"/>
      <c r="B264" s="8"/>
      <c r="C264" s="23"/>
      <c r="D264" s="23"/>
      <c r="E264" s="22"/>
      <c r="F264" s="45"/>
      <c r="G264" s="45"/>
      <c r="H264" s="45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 spans="1:32" s="7" customFormat="1" ht="15.75">
      <c r="A265" s="8"/>
      <c r="B265" s="8"/>
      <c r="C265" s="23"/>
      <c r="D265" s="23"/>
      <c r="E265" s="22"/>
      <c r="F265" s="45"/>
      <c r="G265" s="45"/>
      <c r="H265" s="45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 spans="1:32" s="7" customFormat="1" ht="15.75">
      <c r="A266" s="8"/>
      <c r="B266" s="8"/>
      <c r="C266" s="23"/>
      <c r="D266" s="23"/>
      <c r="E266" s="22"/>
      <c r="F266" s="45"/>
      <c r="G266" s="45"/>
      <c r="H266" s="45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1:32" s="7" customFormat="1" ht="15.75">
      <c r="A267" s="8"/>
      <c r="B267" s="8"/>
      <c r="C267" s="23"/>
      <c r="D267" s="23"/>
      <c r="E267" s="22"/>
      <c r="F267" s="45"/>
      <c r="G267" s="45"/>
      <c r="H267" s="45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 spans="1:32" s="7" customFormat="1" ht="15.75">
      <c r="A268" s="8"/>
      <c r="B268" s="8"/>
      <c r="C268" s="23"/>
      <c r="D268" s="23"/>
      <c r="E268" s="22"/>
      <c r="F268" s="45"/>
      <c r="G268" s="45"/>
      <c r="H268" s="45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 spans="1:32" s="7" customFormat="1" ht="15.75">
      <c r="A269" s="8"/>
      <c r="B269" s="8"/>
      <c r="C269" s="23"/>
      <c r="D269" s="23"/>
      <c r="E269" s="22"/>
      <c r="F269" s="45"/>
      <c r="G269" s="45"/>
      <c r="H269" s="45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 spans="1:32" s="7" customFormat="1" ht="15.75">
      <c r="A270" s="8"/>
      <c r="B270" s="8"/>
      <c r="C270" s="23"/>
      <c r="D270" s="23"/>
      <c r="E270" s="22"/>
      <c r="F270" s="45"/>
      <c r="G270" s="45"/>
      <c r="H270" s="45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 spans="1:32" s="7" customFormat="1" ht="15.75">
      <c r="A271" s="8"/>
      <c r="B271" s="8"/>
      <c r="C271" s="23"/>
      <c r="D271" s="23"/>
      <c r="E271" s="22"/>
      <c r="F271" s="45"/>
      <c r="G271" s="45"/>
      <c r="H271" s="45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1:32" s="7" customFormat="1" ht="15.75">
      <c r="A272" s="8"/>
      <c r="B272" s="8"/>
      <c r="C272" s="23"/>
      <c r="D272" s="23"/>
      <c r="E272" s="22"/>
      <c r="F272" s="45"/>
      <c r="G272" s="45"/>
      <c r="H272" s="45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1:32" s="7" customFormat="1" ht="15.75">
      <c r="A273" s="8"/>
      <c r="B273" s="8"/>
      <c r="C273" s="23"/>
      <c r="D273" s="23"/>
      <c r="E273" s="22"/>
      <c r="F273" s="45"/>
      <c r="G273" s="45"/>
      <c r="H273" s="45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 spans="1:32" s="7" customFormat="1" ht="15.75">
      <c r="A274" s="8"/>
      <c r="B274" s="8"/>
      <c r="C274" s="23"/>
      <c r="D274" s="23"/>
      <c r="E274" s="22"/>
      <c r="F274" s="45"/>
      <c r="G274" s="45"/>
      <c r="H274" s="45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 spans="1:32" s="7" customFormat="1" ht="15.75">
      <c r="A275" s="8"/>
      <c r="B275" s="8"/>
      <c r="C275" s="23"/>
      <c r="D275" s="23"/>
      <c r="E275" s="22"/>
      <c r="F275" s="45"/>
      <c r="G275" s="45"/>
      <c r="H275" s="45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 spans="1:32" s="7" customFormat="1" ht="15.75">
      <c r="A276" s="8"/>
      <c r="B276" s="8"/>
      <c r="C276" s="23"/>
      <c r="D276" s="23"/>
      <c r="E276" s="22"/>
      <c r="F276" s="45"/>
      <c r="G276" s="45"/>
      <c r="H276" s="45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 spans="1:32" s="7" customFormat="1" ht="15.75">
      <c r="A277" s="8"/>
      <c r="B277" s="8"/>
      <c r="C277" s="23"/>
      <c r="D277" s="23"/>
      <c r="E277" s="22"/>
      <c r="F277" s="45"/>
      <c r="G277" s="45"/>
      <c r="H277" s="45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 spans="1:32" s="7" customFormat="1" ht="15.75">
      <c r="A278" s="8"/>
      <c r="B278" s="8"/>
      <c r="C278" s="23"/>
      <c r="D278" s="23"/>
      <c r="E278" s="22"/>
      <c r="F278" s="45"/>
      <c r="G278" s="45"/>
      <c r="H278" s="45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 spans="1:32" s="7" customFormat="1" ht="15.75">
      <c r="A279" s="8"/>
      <c r="B279" s="8"/>
      <c r="C279" s="23"/>
      <c r="D279" s="23"/>
      <c r="E279" s="22"/>
      <c r="F279" s="45"/>
      <c r="G279" s="45"/>
      <c r="H279" s="45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 spans="1:32" s="7" customFormat="1" ht="15.75">
      <c r="A280" s="8"/>
      <c r="B280" s="8"/>
      <c r="C280" s="23"/>
      <c r="D280" s="23"/>
      <c r="E280" s="22"/>
      <c r="F280" s="45"/>
      <c r="G280" s="45"/>
      <c r="H280" s="45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 spans="1:32" s="7" customFormat="1" ht="15.75">
      <c r="A281" s="8"/>
      <c r="B281" s="8"/>
      <c r="C281" s="23"/>
      <c r="D281" s="23"/>
      <c r="E281" s="22"/>
      <c r="F281" s="45"/>
      <c r="G281" s="45"/>
      <c r="H281" s="45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 spans="1:32" s="7" customFormat="1" ht="15.75">
      <c r="A282" s="8"/>
      <c r="B282" s="8"/>
      <c r="C282" s="23"/>
      <c r="D282" s="23"/>
      <c r="E282" s="22"/>
      <c r="F282" s="45"/>
      <c r="G282" s="45"/>
      <c r="H282" s="45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 spans="1:32" s="7" customFormat="1" ht="15.75">
      <c r="A283" s="8"/>
      <c r="B283" s="8"/>
      <c r="C283" s="23"/>
      <c r="D283" s="23"/>
      <c r="E283" s="22"/>
      <c r="F283" s="45"/>
      <c r="G283" s="45"/>
      <c r="H283" s="45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 spans="1:32" s="7" customFormat="1" ht="15.75">
      <c r="A284" s="8"/>
      <c r="B284" s="8"/>
      <c r="C284" s="23"/>
      <c r="D284" s="23"/>
      <c r="E284" s="22"/>
      <c r="F284" s="45"/>
      <c r="G284" s="45"/>
      <c r="H284" s="45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1:32" s="7" customFormat="1" ht="15.75">
      <c r="A285" s="8"/>
      <c r="B285" s="8"/>
      <c r="C285" s="23"/>
      <c r="D285" s="23"/>
      <c r="E285" s="22"/>
      <c r="F285" s="45"/>
      <c r="G285" s="45"/>
      <c r="H285" s="45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 spans="1:32" s="7" customFormat="1" ht="15.75">
      <c r="A286" s="8"/>
      <c r="B286" s="8"/>
      <c r="C286" s="23"/>
      <c r="D286" s="23"/>
      <c r="E286" s="22"/>
      <c r="F286" s="45"/>
      <c r="G286" s="45"/>
      <c r="H286" s="45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 spans="1:32" s="7" customFormat="1" ht="15.75">
      <c r="A287" s="8"/>
      <c r="B287" s="8"/>
      <c r="C287" s="23"/>
      <c r="D287" s="23"/>
      <c r="E287" s="22"/>
      <c r="F287" s="45"/>
      <c r="G287" s="45"/>
      <c r="H287" s="45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1:32" s="7" customFormat="1" ht="15.75">
      <c r="A288" s="8"/>
      <c r="B288" s="8"/>
      <c r="C288" s="23"/>
      <c r="D288" s="23"/>
      <c r="E288" s="22"/>
      <c r="F288" s="45"/>
      <c r="G288" s="45"/>
      <c r="H288" s="45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 spans="1:32" s="7" customFormat="1" ht="15.75">
      <c r="A289" s="8"/>
      <c r="B289" s="8"/>
      <c r="C289" s="23"/>
      <c r="D289" s="23"/>
      <c r="E289" s="22"/>
      <c r="F289" s="45"/>
      <c r="G289" s="45"/>
      <c r="H289" s="45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s="7" customFormat="1" ht="15.75">
      <c r="A290" s="8"/>
      <c r="B290" s="8"/>
      <c r="C290" s="23"/>
      <c r="D290" s="23"/>
      <c r="E290" s="22"/>
      <c r="F290" s="45"/>
      <c r="G290" s="45"/>
      <c r="H290" s="45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s="7" customFormat="1" ht="15.75">
      <c r="A291" s="8"/>
      <c r="B291" s="8"/>
      <c r="C291" s="23"/>
      <c r="D291" s="23"/>
      <c r="E291" s="22"/>
      <c r="F291" s="45"/>
      <c r="G291" s="45"/>
      <c r="H291" s="45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s="7" customFormat="1" ht="15.75">
      <c r="A292" s="8"/>
      <c r="B292" s="8"/>
      <c r="C292" s="23"/>
      <c r="D292" s="23"/>
      <c r="E292" s="22"/>
      <c r="F292" s="45"/>
      <c r="G292" s="45"/>
      <c r="H292" s="45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s="7" customFormat="1" ht="15.75">
      <c r="A293" s="8"/>
      <c r="B293" s="8"/>
      <c r="C293" s="23"/>
      <c r="D293" s="23"/>
      <c r="E293" s="22"/>
      <c r="F293" s="45"/>
      <c r="G293" s="45"/>
      <c r="H293" s="45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1:32" s="7" customFormat="1" ht="15.75">
      <c r="A294" s="8"/>
      <c r="B294" s="8"/>
      <c r="C294" s="23"/>
      <c r="D294" s="23"/>
      <c r="E294" s="22"/>
      <c r="F294" s="45"/>
      <c r="G294" s="45"/>
      <c r="H294" s="45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2" s="7" customFormat="1" ht="15.75">
      <c r="A295" s="8"/>
      <c r="B295" s="8"/>
      <c r="C295" s="23"/>
      <c r="D295" s="23"/>
      <c r="E295" s="22"/>
      <c r="F295" s="45"/>
      <c r="G295" s="45"/>
      <c r="H295" s="45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 spans="1:32" s="7" customFormat="1" ht="15.75">
      <c r="A296" s="8"/>
      <c r="B296" s="8"/>
      <c r="C296" s="23"/>
      <c r="D296" s="23"/>
      <c r="E296" s="22"/>
      <c r="F296" s="45"/>
      <c r="G296" s="45"/>
      <c r="H296" s="45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s="7" customFormat="1" ht="15.75">
      <c r="A297" s="8"/>
      <c r="B297" s="8"/>
      <c r="C297" s="23"/>
      <c r="D297" s="23"/>
      <c r="E297" s="22"/>
      <c r="F297" s="45"/>
      <c r="G297" s="45"/>
      <c r="H297" s="45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 spans="1:32" s="7" customFormat="1" ht="15.75">
      <c r="A298" s="8"/>
      <c r="B298" s="8"/>
      <c r="C298" s="23"/>
      <c r="D298" s="23"/>
      <c r="E298" s="22"/>
      <c r="F298" s="45"/>
      <c r="G298" s="45"/>
      <c r="H298" s="45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 spans="1:32" s="7" customFormat="1" ht="15.75">
      <c r="A299" s="8"/>
      <c r="B299" s="8"/>
      <c r="C299" s="23"/>
      <c r="D299" s="23"/>
      <c r="E299" s="22"/>
      <c r="F299" s="45"/>
      <c r="G299" s="45"/>
      <c r="H299" s="45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 spans="1:32" s="7" customFormat="1" ht="15.75">
      <c r="A300" s="8"/>
      <c r="B300" s="8"/>
      <c r="C300" s="23"/>
      <c r="D300" s="23"/>
      <c r="E300" s="22"/>
      <c r="F300" s="45"/>
      <c r="G300" s="45"/>
      <c r="H300" s="45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 spans="1:32" s="7" customFormat="1" ht="15.75">
      <c r="A301" s="8"/>
      <c r="B301" s="8"/>
      <c r="C301" s="23"/>
      <c r="D301" s="23"/>
      <c r="E301" s="22"/>
      <c r="F301" s="45"/>
      <c r="G301" s="45"/>
      <c r="H301" s="45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 spans="1:32" s="7" customFormat="1" ht="15.75">
      <c r="A302" s="8"/>
      <c r="B302" s="8"/>
      <c r="C302" s="23"/>
      <c r="D302" s="23"/>
      <c r="E302" s="22"/>
      <c r="F302" s="45"/>
      <c r="G302" s="45"/>
      <c r="H302" s="45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</sheetData>
  <sheetProtection insertColumns="0" insertRows="0" deleteColumns="0" deleteRows="0"/>
  <mergeCells count="16">
    <mergeCell ref="A5:H5"/>
    <mergeCell ref="B8:D8"/>
    <mergeCell ref="B9:D9"/>
    <mergeCell ref="B10:D10"/>
    <mergeCell ref="C1:F1"/>
    <mergeCell ref="C2:G2"/>
    <mergeCell ref="C3:G3"/>
    <mergeCell ref="C4:G4"/>
    <mergeCell ref="B43:H43"/>
    <mergeCell ref="B69:H69"/>
    <mergeCell ref="B11:D11"/>
    <mergeCell ref="B12:D12"/>
    <mergeCell ref="B15:D15"/>
    <mergeCell ref="B18:B19"/>
    <mergeCell ref="B13:D13"/>
    <mergeCell ref="B14:D14"/>
  </mergeCells>
  <printOptions/>
  <pageMargins left="0.2362204724409449" right="3.346456692913386" top="0.7480314960629921" bottom="0.7480314960629921" header="0.31496062992125984" footer="0.31496062992125984"/>
  <pageSetup fitToHeight="0" fitToWidth="1" orientation="portrait" paperSize="9" scale="16" r:id="rId1"/>
  <colBreaks count="1" manualBreakCount="1">
    <brk id="3" min="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3"/>
  <sheetViews>
    <sheetView tabSelected="1" zoomScale="90" zoomScaleNormal="90" zoomScaleSheetLayoutView="75" workbookViewId="0" topLeftCell="A62">
      <selection activeCell="N79" sqref="N79"/>
    </sheetView>
  </sheetViews>
  <sheetFormatPr defaultColWidth="9.00390625" defaultRowHeight="12.75"/>
  <cols>
    <col min="1" max="1" width="6.25390625" style="8" customWidth="1"/>
    <col min="2" max="2" width="53.875" style="8" customWidth="1"/>
    <col min="3" max="3" width="15.375" style="23" customWidth="1"/>
    <col min="4" max="4" width="12.75390625" style="23" customWidth="1"/>
    <col min="5" max="5" width="12.875" style="22" hidden="1" customWidth="1"/>
    <col min="6" max="6" width="14.125" style="23" bestFit="1" customWidth="1"/>
    <col min="7" max="7" width="16.75390625" style="23" bestFit="1" customWidth="1"/>
    <col min="8" max="8" width="14.625" style="23" bestFit="1" customWidth="1"/>
    <col min="9" max="9" width="12.00390625" style="7" bestFit="1" customWidth="1"/>
    <col min="10" max="10" width="9.125" style="7" bestFit="1" customWidth="1"/>
    <col min="11" max="11" width="8.00390625" style="7" bestFit="1" customWidth="1"/>
    <col min="12" max="12" width="11.625" style="7" bestFit="1" customWidth="1"/>
    <col min="13" max="13" width="14.125" style="7" customWidth="1"/>
    <col min="14" max="16384" width="9.125" style="8" customWidth="1"/>
  </cols>
  <sheetData>
    <row r="1" spans="1:11" ht="18" customHeight="1">
      <c r="A1" s="5"/>
      <c r="B1" s="5"/>
      <c r="C1" s="222" t="s">
        <v>36</v>
      </c>
      <c r="D1" s="223"/>
      <c r="E1" s="223"/>
      <c r="F1" s="223"/>
      <c r="G1" s="6"/>
      <c r="H1" s="6"/>
      <c r="J1" s="162"/>
      <c r="K1" s="162"/>
    </row>
    <row r="2" spans="1:11" ht="15.75">
      <c r="A2" s="5"/>
      <c r="B2" s="5"/>
      <c r="C2" s="222" t="s">
        <v>35</v>
      </c>
      <c r="D2" s="223"/>
      <c r="E2" s="223"/>
      <c r="F2" s="223"/>
      <c r="G2" s="223"/>
      <c r="H2" s="6"/>
      <c r="J2" s="162"/>
      <c r="K2" s="162"/>
    </row>
    <row r="3" spans="1:11" ht="15.75">
      <c r="A3" s="5"/>
      <c r="B3" s="5"/>
      <c r="C3" s="222" t="s">
        <v>37</v>
      </c>
      <c r="D3" s="223"/>
      <c r="E3" s="223"/>
      <c r="F3" s="223"/>
      <c r="G3" s="223"/>
      <c r="H3" s="6"/>
      <c r="J3" s="162"/>
      <c r="K3" s="162"/>
    </row>
    <row r="4" spans="1:11" ht="15.75">
      <c r="A4" s="5"/>
      <c r="B4" s="5"/>
      <c r="C4" s="222" t="s">
        <v>134</v>
      </c>
      <c r="D4" s="223"/>
      <c r="E4" s="223"/>
      <c r="F4" s="223"/>
      <c r="G4" s="223"/>
      <c r="H4" s="6"/>
      <c r="J4" s="162"/>
      <c r="K4" s="162"/>
    </row>
    <row r="5" spans="1:11" ht="30.75" customHeight="1">
      <c r="A5" s="227" t="s">
        <v>135</v>
      </c>
      <c r="B5" s="227"/>
      <c r="C5" s="227"/>
      <c r="D5" s="227"/>
      <c r="E5" s="227"/>
      <c r="F5" s="227"/>
      <c r="G5" s="227"/>
      <c r="H5" s="227"/>
      <c r="J5" s="162"/>
      <c r="K5" s="162"/>
    </row>
    <row r="6" spans="1:11" ht="15" customHeight="1">
      <c r="A6" s="2"/>
      <c r="B6" s="2"/>
      <c r="C6" s="2" t="s">
        <v>93</v>
      </c>
      <c r="D6" s="2"/>
      <c r="E6" s="9"/>
      <c r="F6" s="9"/>
      <c r="G6" s="9"/>
      <c r="H6" s="9"/>
      <c r="J6" s="162"/>
      <c r="K6" s="162"/>
    </row>
    <row r="7" spans="1:13" ht="30.75" customHeight="1">
      <c r="A7" s="10" t="s">
        <v>0</v>
      </c>
      <c r="B7" s="218" t="s">
        <v>82</v>
      </c>
      <c r="C7" s="219"/>
      <c r="D7" s="219"/>
      <c r="E7" s="11"/>
      <c r="F7" s="10" t="s">
        <v>83</v>
      </c>
      <c r="G7" s="10" t="s">
        <v>84</v>
      </c>
      <c r="H7" s="9"/>
      <c r="J7" s="163"/>
      <c r="K7" s="163"/>
      <c r="L7" s="8"/>
      <c r="M7" s="8"/>
    </row>
    <row r="8" spans="1:13" ht="60" customHeight="1">
      <c r="A8" s="10" t="s">
        <v>85</v>
      </c>
      <c r="B8" s="228" t="s">
        <v>163</v>
      </c>
      <c r="C8" s="229"/>
      <c r="D8" s="229"/>
      <c r="E8" s="130"/>
      <c r="F8" s="131">
        <f>C64</f>
        <v>7578167.878361775</v>
      </c>
      <c r="G8" s="132">
        <f>F8/12</f>
        <v>631513.9898634813</v>
      </c>
      <c r="H8" s="9"/>
      <c r="J8" s="163"/>
      <c r="K8" s="163"/>
      <c r="L8" s="8"/>
      <c r="M8" s="8"/>
    </row>
    <row r="9" spans="1:18" ht="15.75">
      <c r="A9" s="14"/>
      <c r="B9" s="226" t="s">
        <v>86</v>
      </c>
      <c r="C9" s="226"/>
      <c r="D9" s="226"/>
      <c r="E9" s="9"/>
      <c r="F9" s="9"/>
      <c r="G9" s="9"/>
      <c r="H9" s="9"/>
      <c r="J9" s="164"/>
      <c r="K9" s="164"/>
      <c r="L9" s="16"/>
      <c r="M9" s="16"/>
      <c r="N9" s="16"/>
      <c r="O9" s="16"/>
      <c r="P9" s="16"/>
      <c r="Q9" s="16"/>
      <c r="R9" s="16"/>
    </row>
    <row r="10" spans="1:18" s="16" customFormat="1" ht="13.5" customHeight="1">
      <c r="A10" s="10" t="s">
        <v>87</v>
      </c>
      <c r="B10" s="218" t="s">
        <v>88</v>
      </c>
      <c r="C10" s="219"/>
      <c r="D10" s="219"/>
      <c r="E10" s="9"/>
      <c r="F10" s="15">
        <v>36000</v>
      </c>
      <c r="G10" s="15">
        <v>3000</v>
      </c>
      <c r="H10" s="9"/>
      <c r="J10" s="165"/>
      <c r="K10" s="165"/>
      <c r="L10" s="1"/>
      <c r="M10" s="1"/>
      <c r="N10" s="1"/>
      <c r="O10" s="1"/>
      <c r="P10" s="1"/>
      <c r="Q10" s="1"/>
      <c r="R10" s="1"/>
    </row>
    <row r="11" spans="1:29" s="1" customFormat="1" ht="15.75">
      <c r="A11" s="10" t="s">
        <v>89</v>
      </c>
      <c r="B11" s="218" t="s">
        <v>90</v>
      </c>
      <c r="C11" s="219"/>
      <c r="D11" s="219"/>
      <c r="E11" s="9"/>
      <c r="F11" s="15">
        <v>18000</v>
      </c>
      <c r="G11" s="15">
        <v>1500</v>
      </c>
      <c r="H11" s="9"/>
      <c r="J11" s="166"/>
      <c r="K11" s="166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</row>
    <row r="12" spans="1:29" s="1" customFormat="1" ht="15.75">
      <c r="A12" s="10" t="s">
        <v>91</v>
      </c>
      <c r="B12" s="218" t="s">
        <v>136</v>
      </c>
      <c r="C12" s="219"/>
      <c r="D12" s="219"/>
      <c r="E12" s="9"/>
      <c r="F12" s="15">
        <v>19200</v>
      </c>
      <c r="G12" s="10">
        <v>1600</v>
      </c>
      <c r="H12" s="9"/>
      <c r="J12" s="167"/>
      <c r="K12" s="167"/>
      <c r="L12" s="158"/>
      <c r="M12" s="158"/>
      <c r="N12" s="158"/>
      <c r="O12" s="158"/>
      <c r="P12" s="158"/>
      <c r="Q12" s="158"/>
      <c r="R12" s="158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</row>
    <row r="13" spans="1:29" s="17" customFormat="1" ht="15.75">
      <c r="A13" s="10" t="s">
        <v>95</v>
      </c>
      <c r="B13" s="218" t="s">
        <v>96</v>
      </c>
      <c r="C13" s="219"/>
      <c r="D13" s="219"/>
      <c r="E13" s="9"/>
      <c r="F13" s="15">
        <v>12000</v>
      </c>
      <c r="G13" s="10">
        <v>1000</v>
      </c>
      <c r="H13" s="9"/>
      <c r="J13" s="168"/>
      <c r="K13" s="168"/>
      <c r="L13" s="157"/>
      <c r="M13" s="157"/>
      <c r="N13" s="157"/>
      <c r="O13" s="157"/>
      <c r="P13" s="157"/>
      <c r="Q13" s="157"/>
      <c r="R13" s="157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29" ht="15.75">
      <c r="A14" s="10"/>
      <c r="B14" s="220" t="s">
        <v>94</v>
      </c>
      <c r="C14" s="219"/>
      <c r="D14" s="219"/>
      <c r="E14" s="9"/>
      <c r="F14" s="18">
        <f>SUM(F10:F13)</f>
        <v>85200</v>
      </c>
      <c r="G14" s="18">
        <f>SUM(G10:G13)</f>
        <v>7100</v>
      </c>
      <c r="H14" s="9"/>
      <c r="J14" s="168"/>
      <c r="K14" s="167"/>
      <c r="L14" s="158"/>
      <c r="M14" s="158"/>
      <c r="N14" s="158"/>
      <c r="O14" s="158"/>
      <c r="P14" s="158"/>
      <c r="Q14" s="158"/>
      <c r="R14" s="158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</row>
    <row r="15" spans="1:29" s="17" customFormat="1" ht="15.75">
      <c r="A15" s="19"/>
      <c r="B15" s="20"/>
      <c r="C15" s="21"/>
      <c r="D15" s="21"/>
      <c r="E15" s="22"/>
      <c r="F15" s="9"/>
      <c r="G15" s="9"/>
      <c r="H15" s="9"/>
      <c r="J15" s="168"/>
      <c r="K15" s="168"/>
      <c r="L15" s="157"/>
      <c r="M15" s="157"/>
      <c r="N15" s="157"/>
      <c r="O15" s="157"/>
      <c r="P15" s="157"/>
      <c r="Q15" s="157"/>
      <c r="R15" s="157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3:11" ht="15.75">
      <c r="C16" s="213" t="s">
        <v>81</v>
      </c>
      <c r="E16" s="24"/>
      <c r="J16" s="171"/>
      <c r="K16" s="162"/>
    </row>
    <row r="17" spans="1:11" ht="18" customHeight="1">
      <c r="A17" s="25" t="s">
        <v>0</v>
      </c>
      <c r="B17" s="221" t="s">
        <v>1</v>
      </c>
      <c r="C17" s="26" t="s">
        <v>137</v>
      </c>
      <c r="D17" s="27"/>
      <c r="E17" s="28" t="s">
        <v>45</v>
      </c>
      <c r="F17" s="29" t="s">
        <v>73</v>
      </c>
      <c r="G17" s="29" t="s">
        <v>74</v>
      </c>
      <c r="H17" s="29" t="s">
        <v>75</v>
      </c>
      <c r="J17" s="171"/>
      <c r="K17" s="162"/>
    </row>
    <row r="18" spans="1:11" ht="47.25">
      <c r="A18" s="30"/>
      <c r="B18" s="221"/>
      <c r="C18" s="31" t="s">
        <v>27</v>
      </c>
      <c r="D18" s="31" t="s">
        <v>26</v>
      </c>
      <c r="E18" s="32"/>
      <c r="F18" s="31" t="s">
        <v>78</v>
      </c>
      <c r="G18" s="31" t="s">
        <v>78</v>
      </c>
      <c r="H18" s="31" t="s">
        <v>78</v>
      </c>
      <c r="I18" s="195"/>
      <c r="J18" s="172"/>
      <c r="K18" s="162"/>
    </row>
    <row r="19" spans="1:11" ht="15.75">
      <c r="A19" s="33">
        <v>1</v>
      </c>
      <c r="B19" s="34" t="s">
        <v>79</v>
      </c>
      <c r="C19" s="152">
        <f>C21+C23</f>
        <v>2840909.5999999996</v>
      </c>
      <c r="D19" s="153">
        <f>D21+D23</f>
        <v>236742.46666666667</v>
      </c>
      <c r="E19" s="35"/>
      <c r="F19" s="32"/>
      <c r="G19" s="32"/>
      <c r="H19" s="36"/>
      <c r="J19" s="171"/>
      <c r="K19" s="162"/>
    </row>
    <row r="20" spans="1:11" ht="15.75">
      <c r="A20" s="33"/>
      <c r="B20" s="25"/>
      <c r="C20" s="37"/>
      <c r="D20" s="37"/>
      <c r="E20" s="35" t="e">
        <f>D21/#REF!</f>
        <v>#REF!</v>
      </c>
      <c r="F20" s="38"/>
      <c r="G20" s="38"/>
      <c r="H20" s="38"/>
      <c r="J20" s="171"/>
      <c r="K20" s="162"/>
    </row>
    <row r="21" spans="1:15" ht="15.75">
      <c r="A21" s="58" t="s">
        <v>2</v>
      </c>
      <c r="B21" s="59" t="s">
        <v>3</v>
      </c>
      <c r="C21" s="61">
        <f>D21*12</f>
        <v>2427969.5999999996</v>
      </c>
      <c r="D21" s="61">
        <v>202330.8</v>
      </c>
      <c r="E21" s="60"/>
      <c r="F21" s="113">
        <f>D21/16308.9</f>
        <v>12.406158600518735</v>
      </c>
      <c r="G21" s="113">
        <f>D21/16308.9</f>
        <v>12.406158600518735</v>
      </c>
      <c r="H21" s="113">
        <f>D21/16308.9</f>
        <v>12.406158600518735</v>
      </c>
      <c r="I21" s="196"/>
      <c r="J21" s="162"/>
      <c r="K21" s="163"/>
      <c r="L21" s="8"/>
      <c r="M21" s="8"/>
      <c r="N21" s="57"/>
      <c r="O21" s="51"/>
    </row>
    <row r="22" spans="1:13" ht="15.75">
      <c r="A22" s="62"/>
      <c r="B22" s="63"/>
      <c r="C22" s="61"/>
      <c r="D22" s="64"/>
      <c r="E22" s="60" t="e">
        <f>D23/#REF!</f>
        <v>#REF!</v>
      </c>
      <c r="F22" s="61"/>
      <c r="G22" s="61"/>
      <c r="H22" s="61"/>
      <c r="J22" s="162"/>
      <c r="K22" s="163"/>
      <c r="L22" s="8"/>
      <c r="M22" s="8"/>
    </row>
    <row r="23" spans="1:14" ht="15.75">
      <c r="A23" s="58" t="s">
        <v>4</v>
      </c>
      <c r="B23" s="59" t="s">
        <v>43</v>
      </c>
      <c r="C23" s="61">
        <f>SUM(C24:C37)</f>
        <v>412940</v>
      </c>
      <c r="D23" s="61">
        <f>SUM(D24:D37)</f>
        <v>34411.66666666667</v>
      </c>
      <c r="E23" s="60"/>
      <c r="F23" s="113">
        <f>D23/16308.9</f>
        <v>2.1099931121453115</v>
      </c>
      <c r="G23" s="113">
        <f>D23/16308.9</f>
        <v>2.1099931121453115</v>
      </c>
      <c r="H23" s="113">
        <f>D23/16308.9</f>
        <v>2.1099931121453115</v>
      </c>
      <c r="I23" s="197"/>
      <c r="J23" s="162"/>
      <c r="K23" s="163"/>
      <c r="L23" s="8"/>
      <c r="M23" s="8"/>
      <c r="N23" s="51"/>
    </row>
    <row r="24" spans="1:11" ht="15.75">
      <c r="A24" s="62" t="s">
        <v>5</v>
      </c>
      <c r="B24" s="63" t="s">
        <v>156</v>
      </c>
      <c r="C24" s="64">
        <f>30000+20000</f>
        <v>50000</v>
      </c>
      <c r="D24" s="64">
        <f>C24/12</f>
        <v>4166.666666666667</v>
      </c>
      <c r="E24" s="60"/>
      <c r="F24" s="61"/>
      <c r="G24" s="61"/>
      <c r="H24" s="61"/>
      <c r="J24" s="171"/>
      <c r="K24" s="162"/>
    </row>
    <row r="25" spans="1:11" ht="15.75">
      <c r="A25" s="62" t="s">
        <v>6</v>
      </c>
      <c r="B25" s="63" t="s">
        <v>9</v>
      </c>
      <c r="C25" s="64">
        <v>70000</v>
      </c>
      <c r="D25" s="64">
        <f aca="true" t="shared" si="0" ref="D25:D36">C25/12</f>
        <v>5833.333333333333</v>
      </c>
      <c r="E25" s="60"/>
      <c r="F25" s="61"/>
      <c r="G25" s="61"/>
      <c r="H25" s="61"/>
      <c r="J25" s="171"/>
      <c r="K25" s="162"/>
    </row>
    <row r="26" spans="1:11" ht="15.75">
      <c r="A26" s="62" t="s">
        <v>7</v>
      </c>
      <c r="B26" s="63" t="s">
        <v>28</v>
      </c>
      <c r="C26" s="64">
        <v>13000</v>
      </c>
      <c r="D26" s="64">
        <f t="shared" si="0"/>
        <v>1083.3333333333333</v>
      </c>
      <c r="E26" s="60"/>
      <c r="F26" s="61"/>
      <c r="G26" s="61"/>
      <c r="H26" s="61"/>
      <c r="J26" s="171"/>
      <c r="K26" s="162"/>
    </row>
    <row r="27" spans="1:11" ht="15.75">
      <c r="A27" s="62" t="s">
        <v>8</v>
      </c>
      <c r="B27" s="63" t="s">
        <v>39</v>
      </c>
      <c r="C27" s="64">
        <v>2940</v>
      </c>
      <c r="D27" s="64">
        <f t="shared" si="0"/>
        <v>245</v>
      </c>
      <c r="E27" s="60"/>
      <c r="F27" s="61"/>
      <c r="G27" s="61"/>
      <c r="H27" s="61"/>
      <c r="J27" s="171"/>
      <c r="K27" s="162"/>
    </row>
    <row r="28" spans="1:11" ht="15.75">
      <c r="A28" s="62" t="s">
        <v>10</v>
      </c>
      <c r="B28" s="63" t="s">
        <v>139</v>
      </c>
      <c r="C28" s="64">
        <v>70000</v>
      </c>
      <c r="D28" s="64">
        <f t="shared" si="0"/>
        <v>5833.333333333333</v>
      </c>
      <c r="E28" s="60"/>
      <c r="F28" s="61"/>
      <c r="G28" s="61"/>
      <c r="H28" s="61"/>
      <c r="J28" s="171"/>
      <c r="K28" s="162"/>
    </row>
    <row r="29" spans="1:11" ht="15.75">
      <c r="A29" s="62" t="s">
        <v>11</v>
      </c>
      <c r="B29" s="63" t="s">
        <v>19</v>
      </c>
      <c r="C29" s="64">
        <v>8000</v>
      </c>
      <c r="D29" s="64">
        <f t="shared" si="0"/>
        <v>666.6666666666666</v>
      </c>
      <c r="E29" s="60"/>
      <c r="F29" s="61"/>
      <c r="G29" s="61"/>
      <c r="H29" s="61"/>
      <c r="J29" s="171"/>
      <c r="K29" s="162"/>
    </row>
    <row r="30" spans="1:11" ht="15.75">
      <c r="A30" s="62" t="s">
        <v>40</v>
      </c>
      <c r="B30" s="63" t="s">
        <v>42</v>
      </c>
      <c r="C30" s="64">
        <v>106000</v>
      </c>
      <c r="D30" s="64">
        <f t="shared" si="0"/>
        <v>8833.333333333334</v>
      </c>
      <c r="E30" s="60"/>
      <c r="F30" s="61"/>
      <c r="G30" s="61"/>
      <c r="H30" s="61"/>
      <c r="J30" s="171"/>
      <c r="K30" s="162"/>
    </row>
    <row r="31" spans="1:11" ht="15.75">
      <c r="A31" s="62" t="s">
        <v>41</v>
      </c>
      <c r="B31" s="63" t="s">
        <v>111</v>
      </c>
      <c r="C31" s="64">
        <v>15000</v>
      </c>
      <c r="D31" s="64">
        <f t="shared" si="0"/>
        <v>1250</v>
      </c>
      <c r="E31" s="60"/>
      <c r="F31" s="61"/>
      <c r="G31" s="61"/>
      <c r="H31" s="61"/>
      <c r="J31" s="171"/>
      <c r="K31" s="162"/>
    </row>
    <row r="32" spans="1:11" ht="15.75">
      <c r="A32" s="62" t="s">
        <v>112</v>
      </c>
      <c r="B32" s="63" t="s">
        <v>62</v>
      </c>
      <c r="C32" s="64">
        <v>9000</v>
      </c>
      <c r="D32" s="64">
        <f t="shared" si="0"/>
        <v>750</v>
      </c>
      <c r="E32" s="60"/>
      <c r="F32" s="61"/>
      <c r="G32" s="61"/>
      <c r="H32" s="61"/>
      <c r="J32" s="171"/>
      <c r="K32" s="162"/>
    </row>
    <row r="33" spans="1:11" ht="15.75">
      <c r="A33" s="62" t="s">
        <v>44</v>
      </c>
      <c r="B33" s="63" t="s">
        <v>127</v>
      </c>
      <c r="C33" s="64">
        <v>4000</v>
      </c>
      <c r="D33" s="64">
        <f t="shared" si="0"/>
        <v>333.3333333333333</v>
      </c>
      <c r="E33" s="60"/>
      <c r="F33" s="61"/>
      <c r="G33" s="61"/>
      <c r="H33" s="61"/>
      <c r="J33" s="171"/>
      <c r="K33" s="162"/>
    </row>
    <row r="34" spans="1:11" ht="15.75">
      <c r="A34" s="62" t="s">
        <v>68</v>
      </c>
      <c r="B34" s="63" t="s">
        <v>155</v>
      </c>
      <c r="C34" s="64">
        <v>9000</v>
      </c>
      <c r="D34" s="64">
        <f t="shared" si="0"/>
        <v>750</v>
      </c>
      <c r="E34" s="60"/>
      <c r="F34" s="61"/>
      <c r="G34" s="61"/>
      <c r="H34" s="61"/>
      <c r="J34" s="171"/>
      <c r="K34" s="162"/>
    </row>
    <row r="35" spans="1:14" ht="15.75">
      <c r="A35" s="62" t="s">
        <v>69</v>
      </c>
      <c r="B35" s="63" t="s">
        <v>65</v>
      </c>
      <c r="C35" s="64">
        <v>4000</v>
      </c>
      <c r="D35" s="64">
        <f t="shared" si="0"/>
        <v>333.3333333333333</v>
      </c>
      <c r="E35" s="60"/>
      <c r="F35" s="61"/>
      <c r="G35" s="61"/>
      <c r="H35" s="61"/>
      <c r="I35" s="4"/>
      <c r="J35" s="171"/>
      <c r="K35" s="171"/>
      <c r="L35" s="4"/>
      <c r="M35" s="4"/>
      <c r="N35" s="1"/>
    </row>
    <row r="36" spans="1:14" ht="15.75">
      <c r="A36" s="62" t="s">
        <v>70</v>
      </c>
      <c r="B36" s="63" t="s">
        <v>140</v>
      </c>
      <c r="C36" s="64">
        <v>52000</v>
      </c>
      <c r="D36" s="64">
        <f t="shared" si="0"/>
        <v>4333.333333333333</v>
      </c>
      <c r="E36" s="60"/>
      <c r="F36" s="61"/>
      <c r="G36" s="61"/>
      <c r="H36" s="61"/>
      <c r="I36" s="3"/>
      <c r="J36" s="171"/>
      <c r="K36" s="174"/>
      <c r="L36" s="3"/>
      <c r="M36" s="3"/>
      <c r="N36" s="17"/>
    </row>
    <row r="37" spans="1:14" s="90" customFormat="1" ht="15.75">
      <c r="A37" s="62"/>
      <c r="B37" s="63"/>
      <c r="C37" s="64"/>
      <c r="D37" s="64"/>
      <c r="E37" s="60"/>
      <c r="F37" s="61"/>
      <c r="G37" s="61"/>
      <c r="H37" s="61"/>
      <c r="I37" s="93"/>
      <c r="J37" s="172"/>
      <c r="K37" s="175"/>
      <c r="L37" s="93"/>
      <c r="M37" s="93"/>
      <c r="N37" s="92"/>
    </row>
    <row r="38" spans="1:14" s="17" customFormat="1" ht="15.75">
      <c r="A38" s="62"/>
      <c r="B38" s="63"/>
      <c r="C38" s="64"/>
      <c r="D38" s="64"/>
      <c r="E38" s="60"/>
      <c r="F38" s="61"/>
      <c r="G38" s="61"/>
      <c r="H38" s="61"/>
      <c r="I38" s="7"/>
      <c r="J38" s="162"/>
      <c r="K38" s="162"/>
      <c r="L38" s="7"/>
      <c r="M38" s="7"/>
      <c r="N38" s="8"/>
    </row>
    <row r="39" spans="1:13" ht="15.75">
      <c r="A39" s="58" t="s">
        <v>56</v>
      </c>
      <c r="B39" s="59" t="s">
        <v>58</v>
      </c>
      <c r="C39" s="61">
        <f>C41+C40</f>
        <v>956496.2578839591</v>
      </c>
      <c r="D39" s="61">
        <f>D41+D40</f>
        <v>79708.02149032992</v>
      </c>
      <c r="E39" s="198" t="e">
        <f>D40/#REF!</f>
        <v>#REF!</v>
      </c>
      <c r="F39" s="113">
        <f>D39/16308.9</f>
        <v>4.887394090976701</v>
      </c>
      <c r="G39" s="113">
        <f>D39/16308.9</f>
        <v>4.887394090976701</v>
      </c>
      <c r="H39" s="113">
        <f>D39/16308.9</f>
        <v>4.887394090976701</v>
      </c>
      <c r="I39" s="196"/>
      <c r="J39" s="171"/>
      <c r="K39" s="162"/>
      <c r="M39" s="52"/>
    </row>
    <row r="40" spans="1:11" ht="15.75">
      <c r="A40" s="62" t="s">
        <v>57</v>
      </c>
      <c r="B40" s="59" t="s">
        <v>3</v>
      </c>
      <c r="C40" s="61">
        <f>D40*12</f>
        <v>885943.3200000001</v>
      </c>
      <c r="D40" s="61">
        <v>73828.61</v>
      </c>
      <c r="E40" s="66"/>
      <c r="F40" s="61"/>
      <c r="G40" s="61"/>
      <c r="H40" s="61"/>
      <c r="I40" s="3"/>
      <c r="J40" s="171"/>
      <c r="K40" s="162"/>
    </row>
    <row r="41" spans="1:12" ht="15.75">
      <c r="A41" s="62" t="s">
        <v>114</v>
      </c>
      <c r="B41" s="63" t="s">
        <v>38</v>
      </c>
      <c r="C41" s="64">
        <f>D41*12</f>
        <v>70552.93788395904</v>
      </c>
      <c r="D41" s="64">
        <f>D40/29.3/12*28</f>
        <v>5879.41149032992</v>
      </c>
      <c r="E41" s="67"/>
      <c r="F41" s="68"/>
      <c r="G41" s="68"/>
      <c r="H41" s="68"/>
      <c r="J41" s="163"/>
      <c r="K41" s="163"/>
      <c r="L41" s="8"/>
    </row>
    <row r="42" spans="1:11" ht="15.75">
      <c r="A42" s="58" t="s">
        <v>12</v>
      </c>
      <c r="B42" s="214" t="s">
        <v>80</v>
      </c>
      <c r="C42" s="215"/>
      <c r="D42" s="215"/>
      <c r="E42" s="215"/>
      <c r="F42" s="215"/>
      <c r="G42" s="215"/>
      <c r="H42" s="216"/>
      <c r="J42" s="171"/>
      <c r="K42" s="162"/>
    </row>
    <row r="43" spans="1:14" ht="15.75">
      <c r="A43" s="58"/>
      <c r="B43" s="69"/>
      <c r="C43" s="61"/>
      <c r="D43" s="61"/>
      <c r="E43" s="60"/>
      <c r="F43" s="61"/>
      <c r="G43" s="61"/>
      <c r="H43" s="61"/>
      <c r="I43" s="3"/>
      <c r="J43" s="171"/>
      <c r="K43" s="174"/>
      <c r="L43" s="3"/>
      <c r="M43" s="3"/>
      <c r="N43" s="17"/>
    </row>
    <row r="44" spans="1:14" ht="15.75">
      <c r="A44" s="58" t="s">
        <v>13</v>
      </c>
      <c r="B44" s="59" t="s">
        <v>48</v>
      </c>
      <c r="C44" s="61">
        <f>SUM(C45:C47)</f>
        <v>596388.1228668942</v>
      </c>
      <c r="D44" s="61">
        <f>SUM(D45:D47)</f>
        <v>49699.01023890785</v>
      </c>
      <c r="E44" s="60"/>
      <c r="F44" s="113">
        <f>I49/4722.2</f>
        <v>3.148547159595547</v>
      </c>
      <c r="G44" s="113">
        <f>J49/7347.9</f>
        <v>2.7009445912750323</v>
      </c>
      <c r="H44" s="113">
        <f>K49/3755.8</f>
        <v>3.9586957231594044</v>
      </c>
      <c r="I44" s="199">
        <v>2.67</v>
      </c>
      <c r="J44" s="176">
        <v>2.35</v>
      </c>
      <c r="K44" s="176">
        <v>3.48</v>
      </c>
      <c r="L44" s="154"/>
      <c r="M44" s="53"/>
      <c r="N44" s="39"/>
    </row>
    <row r="45" spans="1:13" s="17" customFormat="1" ht="15.75">
      <c r="A45" s="62" t="s">
        <v>15</v>
      </c>
      <c r="B45" s="59" t="s">
        <v>3</v>
      </c>
      <c r="C45" s="61">
        <f>D45*12</f>
        <v>546840</v>
      </c>
      <c r="D45" s="61">
        <v>45570</v>
      </c>
      <c r="E45" s="60"/>
      <c r="F45" s="61"/>
      <c r="G45" s="70"/>
      <c r="H45" s="61"/>
      <c r="I45" s="200">
        <v>13617</v>
      </c>
      <c r="J45" s="171">
        <v>18228</v>
      </c>
      <c r="K45" s="177">
        <v>13617</v>
      </c>
      <c r="L45" s="3"/>
      <c r="M45" s="3"/>
    </row>
    <row r="46" spans="1:14" s="39" customFormat="1" ht="15.75">
      <c r="A46" s="62" t="s">
        <v>46</v>
      </c>
      <c r="B46" s="63" t="s">
        <v>38</v>
      </c>
      <c r="C46" s="64">
        <f>D46*12</f>
        <v>43548.12286689419</v>
      </c>
      <c r="D46" s="64">
        <f>D45/29.3/12*28</f>
        <v>3629.0102389078493</v>
      </c>
      <c r="E46" s="60"/>
      <c r="F46" s="63"/>
      <c r="G46" s="63"/>
      <c r="H46" s="63"/>
      <c r="I46" s="3">
        <f>I45/29.3/12*28</f>
        <v>1084.4027303754265</v>
      </c>
      <c r="J46" s="171">
        <f>J45/29.3/12*28</f>
        <v>1451.6040955631402</v>
      </c>
      <c r="K46" s="178">
        <f>K45/29.3/12*28</f>
        <v>1084.4027303754265</v>
      </c>
      <c r="L46" s="3"/>
      <c r="M46" s="49"/>
      <c r="N46" s="17"/>
    </row>
    <row r="47" spans="1:13" s="17" customFormat="1" ht="15.75">
      <c r="A47" s="62" t="s">
        <v>47</v>
      </c>
      <c r="B47" s="63" t="s">
        <v>49</v>
      </c>
      <c r="C47" s="64">
        <f>D47*12</f>
        <v>6000</v>
      </c>
      <c r="D47" s="64">
        <v>500</v>
      </c>
      <c r="E47" s="60"/>
      <c r="F47" s="64"/>
      <c r="G47" s="64"/>
      <c r="H47" s="64"/>
      <c r="I47" s="3">
        <f>SUM(I45:I46)</f>
        <v>14701.402730375426</v>
      </c>
      <c r="J47" s="171">
        <f>SUM(J45:J46)</f>
        <v>19679.60409556314</v>
      </c>
      <c r="K47" s="178">
        <f>SUM(K45:K46)</f>
        <v>14701.402730375426</v>
      </c>
      <c r="L47" s="3"/>
      <c r="M47" s="3"/>
    </row>
    <row r="48" spans="1:14" s="17" customFormat="1" ht="15.75">
      <c r="A48" s="63"/>
      <c r="B48" s="63"/>
      <c r="C48" s="64"/>
      <c r="D48" s="64"/>
      <c r="E48" s="60"/>
      <c r="F48" s="61"/>
      <c r="G48" s="61"/>
      <c r="H48" s="61"/>
      <c r="I48" s="201">
        <f>500/3</f>
        <v>166.66666666666666</v>
      </c>
      <c r="J48" s="179">
        <f>500/3</f>
        <v>166.66666666666666</v>
      </c>
      <c r="K48" s="179">
        <f>500/3</f>
        <v>166.66666666666666</v>
      </c>
      <c r="L48" s="40"/>
      <c r="M48" s="41"/>
      <c r="N48" s="42"/>
    </row>
    <row r="49" spans="1:14" s="17" customFormat="1" ht="15.75">
      <c r="A49" s="62"/>
      <c r="B49" s="63"/>
      <c r="C49" s="64"/>
      <c r="D49" s="64"/>
      <c r="E49" s="60" t="e">
        <f>D50/#REF!</f>
        <v>#REF!</v>
      </c>
      <c r="F49" s="61"/>
      <c r="G49" s="61"/>
      <c r="H49" s="61"/>
      <c r="I49" s="201">
        <f>SUM(I47:I48)</f>
        <v>14868.069397042093</v>
      </c>
      <c r="J49" s="171">
        <f>SUM(J47:J48)</f>
        <v>19846.270762229808</v>
      </c>
      <c r="K49" s="179">
        <f>SUM(K47:K48)</f>
        <v>14868.069397042093</v>
      </c>
      <c r="L49" s="40"/>
      <c r="M49" s="4"/>
      <c r="N49" s="1"/>
    </row>
    <row r="50" spans="1:16" s="42" customFormat="1" ht="15.75">
      <c r="A50" s="58" t="s">
        <v>16</v>
      </c>
      <c r="B50" s="59" t="s">
        <v>51</v>
      </c>
      <c r="C50" s="61">
        <f>C51+C52+C53</f>
        <v>450608.15017064847</v>
      </c>
      <c r="D50" s="61">
        <f>D51+D52+D53</f>
        <v>37550.679180887375</v>
      </c>
      <c r="E50" s="60"/>
      <c r="F50" s="113">
        <f>D50/15825.8</f>
        <v>2.372750772844809</v>
      </c>
      <c r="G50" s="113">
        <f>D50/15825.8</f>
        <v>2.372750772844809</v>
      </c>
      <c r="H50" s="113">
        <f>D50/15825.8</f>
        <v>2.372750772844809</v>
      </c>
      <c r="I50" s="196"/>
      <c r="J50" s="173"/>
      <c r="K50" s="162"/>
      <c r="L50" s="7"/>
      <c r="M50" s="52"/>
      <c r="N50" s="52"/>
      <c r="P50" s="41"/>
    </row>
    <row r="51" spans="1:14" s="42" customFormat="1" ht="15.75">
      <c r="A51" s="58" t="s">
        <v>17</v>
      </c>
      <c r="B51" s="59" t="s">
        <v>14</v>
      </c>
      <c r="C51" s="61">
        <f>D51*12</f>
        <v>414036</v>
      </c>
      <c r="D51" s="61">
        <v>34503</v>
      </c>
      <c r="E51" s="60"/>
      <c r="F51" s="61"/>
      <c r="G51" s="61"/>
      <c r="H51" s="61"/>
      <c r="I51" s="3"/>
      <c r="J51" s="162"/>
      <c r="K51" s="162"/>
      <c r="L51" s="7"/>
      <c r="M51" s="7"/>
      <c r="N51" s="8"/>
    </row>
    <row r="52" spans="1:14" s="42" customFormat="1" ht="15.75">
      <c r="A52" s="62" t="s">
        <v>108</v>
      </c>
      <c r="B52" s="63" t="s">
        <v>38</v>
      </c>
      <c r="C52" s="61">
        <f>D52*12</f>
        <v>32972.15017064846</v>
      </c>
      <c r="D52" s="61">
        <f>D51/29.3/12*28</f>
        <v>2747.679180887372</v>
      </c>
      <c r="E52" s="60"/>
      <c r="F52" s="61"/>
      <c r="G52" s="61"/>
      <c r="H52" s="61"/>
      <c r="I52" s="3"/>
      <c r="J52" s="162"/>
      <c r="K52" s="162"/>
      <c r="L52" s="7"/>
      <c r="M52" s="7"/>
      <c r="N52" s="8"/>
    </row>
    <row r="53" spans="1:16" s="1" customFormat="1" ht="15.75">
      <c r="A53" s="114" t="s">
        <v>126</v>
      </c>
      <c r="B53" s="63" t="s">
        <v>49</v>
      </c>
      <c r="C53" s="64">
        <f>D53*12</f>
        <v>3600</v>
      </c>
      <c r="D53" s="64">
        <v>300</v>
      </c>
      <c r="E53" s="60"/>
      <c r="F53" s="61"/>
      <c r="G53" s="61"/>
      <c r="H53" s="61"/>
      <c r="I53" s="202"/>
      <c r="J53" s="162"/>
      <c r="K53" s="162"/>
      <c r="L53" s="7"/>
      <c r="M53" s="7"/>
      <c r="N53" s="8"/>
      <c r="O53" s="8"/>
      <c r="P53" s="8"/>
    </row>
    <row r="54" spans="1:11" ht="15.75">
      <c r="A54" s="62"/>
      <c r="B54" s="59"/>
      <c r="C54" s="61"/>
      <c r="D54" s="61"/>
      <c r="E54" s="60"/>
      <c r="F54" s="61"/>
      <c r="G54" s="61"/>
      <c r="H54" s="61"/>
      <c r="J54" s="171"/>
      <c r="K54" s="180"/>
    </row>
    <row r="55" spans="1:11" ht="15.75">
      <c r="A55" s="58" t="s">
        <v>20</v>
      </c>
      <c r="B55" s="59" t="s">
        <v>21</v>
      </c>
      <c r="C55" s="61">
        <f>C56+C57+C58</f>
        <v>2733765.747440273</v>
      </c>
      <c r="D55" s="61">
        <f>D56+D57+D58</f>
        <v>227813.8122866894</v>
      </c>
      <c r="E55" s="60"/>
      <c r="F55" s="113">
        <f>F62/F61</f>
        <v>15.753492655238656</v>
      </c>
      <c r="G55" s="113">
        <f>G62/G61</f>
        <v>13.477043800548014</v>
      </c>
      <c r="H55" s="113">
        <f>H62/H61</f>
        <v>14.4827536286769</v>
      </c>
      <c r="I55" s="196"/>
      <c r="J55" s="181"/>
      <c r="K55" s="182"/>
    </row>
    <row r="56" spans="1:11" ht="15.75">
      <c r="A56" s="62" t="s">
        <v>22</v>
      </c>
      <c r="B56" s="59" t="s">
        <v>14</v>
      </c>
      <c r="C56" s="64">
        <f>D56*12</f>
        <v>656208</v>
      </c>
      <c r="D56" s="64">
        <v>54684</v>
      </c>
      <c r="E56" s="60" t="e">
        <f>(D57+D56)/#REF!</f>
        <v>#REF!</v>
      </c>
      <c r="F56" s="64"/>
      <c r="G56" s="64"/>
      <c r="H56" s="64"/>
      <c r="J56" s="171">
        <f>54684+D57</f>
        <v>59038.81228668942</v>
      </c>
      <c r="K56" s="162"/>
    </row>
    <row r="57" spans="1:13" ht="15.75">
      <c r="A57" s="62" t="s">
        <v>123</v>
      </c>
      <c r="B57" s="63" t="s">
        <v>38</v>
      </c>
      <c r="C57" s="64">
        <f>D57*12</f>
        <v>52257.74744027303</v>
      </c>
      <c r="D57" s="64">
        <f>D56/29.3/12*28</f>
        <v>4354.812286689419</v>
      </c>
      <c r="E57" s="60"/>
      <c r="F57" s="64"/>
      <c r="G57" s="64"/>
      <c r="H57" s="64"/>
      <c r="J57" s="171"/>
      <c r="K57" s="162"/>
      <c r="M57" s="49"/>
    </row>
    <row r="58" spans="1:14" ht="15.75">
      <c r="A58" s="115"/>
      <c r="B58" s="116" t="s">
        <v>160</v>
      </c>
      <c r="C58" s="7">
        <v>2025300</v>
      </c>
      <c r="D58" s="117">
        <v>168775</v>
      </c>
      <c r="E58" s="118"/>
      <c r="F58" s="119"/>
      <c r="G58" s="119"/>
      <c r="H58" s="119"/>
      <c r="I58" s="195"/>
      <c r="J58" s="183"/>
      <c r="K58" s="183"/>
      <c r="L58" s="3"/>
      <c r="M58" s="49"/>
      <c r="N58" s="50"/>
    </row>
    <row r="59" spans="1:15" ht="31.5">
      <c r="A59" s="115" t="s">
        <v>124</v>
      </c>
      <c r="B59" s="116" t="s">
        <v>158</v>
      </c>
      <c r="C59" s="117"/>
      <c r="D59" s="117" t="s">
        <v>125</v>
      </c>
      <c r="E59" s="118">
        <v>26.62</v>
      </c>
      <c r="F59" s="120">
        <f>F60/12</f>
        <v>56775</v>
      </c>
      <c r="G59" s="120">
        <f>G60/12</f>
        <v>71616.66666666667</v>
      </c>
      <c r="H59" s="120">
        <f>H60/12</f>
        <v>40383.333333333336</v>
      </c>
      <c r="J59" s="171"/>
      <c r="K59" s="184"/>
      <c r="L59" s="156"/>
      <c r="M59" s="156"/>
      <c r="N59" s="157"/>
      <c r="O59" s="157"/>
    </row>
    <row r="60" spans="1:15" s="17" customFormat="1" ht="15.75">
      <c r="A60" s="203"/>
      <c r="B60" s="204"/>
      <c r="C60" s="123" t="s">
        <v>120</v>
      </c>
      <c r="D60" s="123">
        <f>J56/15826</f>
        <v>3.7304948999551004</v>
      </c>
      <c r="E60" s="118"/>
      <c r="F60" s="119">
        <v>681300</v>
      </c>
      <c r="G60" s="119">
        <v>859400</v>
      </c>
      <c r="H60" s="119">
        <v>484600</v>
      </c>
      <c r="I60" s="7">
        <f>F60+G60+H60</f>
        <v>2025300</v>
      </c>
      <c r="J60" s="171">
        <f>I60/12</f>
        <v>168775</v>
      </c>
      <c r="K60" s="184"/>
      <c r="L60" s="156"/>
      <c r="M60" s="156"/>
      <c r="N60" s="157"/>
      <c r="O60" s="158"/>
    </row>
    <row r="61" spans="1:15" ht="15.75">
      <c r="A61" s="203"/>
      <c r="B61" s="204"/>
      <c r="C61" s="123" t="s">
        <v>119</v>
      </c>
      <c r="D61" s="123" t="s">
        <v>118</v>
      </c>
      <c r="E61" s="118"/>
      <c r="F61" s="119">
        <v>4722.2</v>
      </c>
      <c r="G61" s="119">
        <v>7347.9</v>
      </c>
      <c r="H61" s="125">
        <v>3755.8</v>
      </c>
      <c r="J61" s="171"/>
      <c r="K61" s="184"/>
      <c r="L61" s="156"/>
      <c r="M61" s="156"/>
      <c r="N61" s="157"/>
      <c r="O61" s="157"/>
    </row>
    <row r="62" spans="1:15" ht="15.75">
      <c r="A62" s="126"/>
      <c r="B62" s="127"/>
      <c r="C62" s="119"/>
      <c r="D62" s="119" t="s">
        <v>121</v>
      </c>
      <c r="E62" s="118"/>
      <c r="F62" s="119">
        <f>D60*F61+F59</f>
        <v>74391.14301656798</v>
      </c>
      <c r="G62" s="119">
        <f>D60*G61+G59</f>
        <v>99027.97014204675</v>
      </c>
      <c r="H62" s="119">
        <f>D60*H61+H59</f>
        <v>54394.3260785847</v>
      </c>
      <c r="I62" s="7">
        <v>2025300</v>
      </c>
      <c r="J62" s="185">
        <f>I62/12</f>
        <v>168775</v>
      </c>
      <c r="K62" s="186"/>
      <c r="L62" s="159"/>
      <c r="M62" s="159"/>
      <c r="N62" s="160"/>
      <c r="O62" s="157"/>
    </row>
    <row r="63" spans="1:14" ht="15.75">
      <c r="A63" s="58"/>
      <c r="B63" s="80"/>
      <c r="C63" s="61"/>
      <c r="D63" s="61"/>
      <c r="E63" s="60" t="e">
        <f>D64/#REF!</f>
        <v>#REF!</v>
      </c>
      <c r="F63" s="61"/>
      <c r="G63" s="61"/>
      <c r="H63" s="61"/>
      <c r="J63" s="185"/>
      <c r="K63" s="187"/>
      <c r="L63" s="43"/>
      <c r="M63" s="43"/>
      <c r="N63" s="44"/>
    </row>
    <row r="64" spans="1:14" s="44" customFormat="1" ht="15.75">
      <c r="A64" s="128" t="s">
        <v>31</v>
      </c>
      <c r="B64" s="116"/>
      <c r="C64" s="119">
        <f>D64*12</f>
        <v>7578167.878361775</v>
      </c>
      <c r="D64" s="119">
        <f>D55+D50+D21+D23+D39+D44</f>
        <v>631513.9898634813</v>
      </c>
      <c r="E64" s="118"/>
      <c r="F64" s="119">
        <f>F55+F50+F44+F39+F23+F21</f>
        <v>40.67833639131976</v>
      </c>
      <c r="G64" s="119">
        <f>G55+G50+G44+G39+G23+G21</f>
        <v>37.9542849683086</v>
      </c>
      <c r="H64" s="119">
        <f>H55+H50+H44+H39+H23+H21</f>
        <v>40.21774592832186</v>
      </c>
      <c r="I64" s="156"/>
      <c r="J64" s="189"/>
      <c r="K64" s="188"/>
      <c r="L64" s="156"/>
      <c r="M64" s="156"/>
      <c r="N64" s="8"/>
    </row>
    <row r="65" spans="1:14" s="44" customFormat="1" ht="15.75">
      <c r="A65" s="128" t="s">
        <v>97</v>
      </c>
      <c r="B65" s="116"/>
      <c r="C65" s="119">
        <f>D65*12</f>
        <v>73200</v>
      </c>
      <c r="D65" s="119">
        <v>6100</v>
      </c>
      <c r="E65" s="129"/>
      <c r="F65" s="119">
        <v>0.39</v>
      </c>
      <c r="G65" s="119">
        <v>0.39</v>
      </c>
      <c r="H65" s="119">
        <v>0.39</v>
      </c>
      <c r="I65" s="156"/>
      <c r="J65" s="189"/>
      <c r="K65" s="188"/>
      <c r="L65" s="156"/>
      <c r="M65" s="156"/>
      <c r="N65" s="8"/>
    </row>
    <row r="66" spans="1:13" ht="15.75">
      <c r="A66" s="128" t="s">
        <v>98</v>
      </c>
      <c r="B66" s="116"/>
      <c r="C66" s="119">
        <f>C64-C65</f>
        <v>7504967.878361775</v>
      </c>
      <c r="D66" s="119">
        <f>D64-D65</f>
        <v>625413.9898634813</v>
      </c>
      <c r="E66" s="129"/>
      <c r="F66" s="119">
        <f>F64-F65</f>
        <v>40.28833639131976</v>
      </c>
      <c r="G66" s="119">
        <f>G64-G65</f>
        <v>37.5642849683086</v>
      </c>
      <c r="H66" s="119">
        <f>H64-H65</f>
        <v>39.82774592832186</v>
      </c>
      <c r="I66" s="156"/>
      <c r="J66" s="173"/>
      <c r="K66" s="181"/>
      <c r="L66" s="155"/>
      <c r="M66" s="156"/>
    </row>
    <row r="67" spans="1:11" ht="15.75">
      <c r="A67" s="58" t="s">
        <v>101</v>
      </c>
      <c r="B67" s="217" t="s">
        <v>54</v>
      </c>
      <c r="C67" s="215"/>
      <c r="D67" s="215"/>
      <c r="E67" s="215"/>
      <c r="F67" s="215"/>
      <c r="G67" s="215"/>
      <c r="H67" s="216"/>
      <c r="J67" s="171"/>
      <c r="K67" s="162"/>
    </row>
    <row r="68" spans="1:11" s="17" customFormat="1" ht="31.5">
      <c r="A68" s="62" t="s">
        <v>24</v>
      </c>
      <c r="B68" s="74" t="s">
        <v>60</v>
      </c>
      <c r="C68" s="64">
        <v>102552</v>
      </c>
      <c r="D68" s="64">
        <v>8546</v>
      </c>
      <c r="E68" s="60">
        <v>1.03</v>
      </c>
      <c r="F68" s="140">
        <v>0.54</v>
      </c>
      <c r="G68" s="140">
        <v>0.54</v>
      </c>
      <c r="H68" s="140">
        <v>0.54</v>
      </c>
      <c r="I68" s="7"/>
      <c r="J68" s="171"/>
      <c r="K68" s="165"/>
    </row>
    <row r="69" spans="1:13" ht="31.5">
      <c r="A69" s="62" t="s">
        <v>23</v>
      </c>
      <c r="B69" s="74" t="s">
        <v>59</v>
      </c>
      <c r="C69" s="64">
        <v>55304</v>
      </c>
      <c r="D69" s="64">
        <v>4608.7</v>
      </c>
      <c r="E69" s="60">
        <v>13.5</v>
      </c>
      <c r="F69" s="64"/>
      <c r="G69" s="140">
        <v>0.4</v>
      </c>
      <c r="H69" s="140">
        <v>0.4</v>
      </c>
      <c r="I69" s="7" t="s">
        <v>147</v>
      </c>
      <c r="J69" s="171"/>
      <c r="K69" s="165"/>
      <c r="L69" s="8"/>
      <c r="M69" s="8"/>
    </row>
    <row r="70" spans="1:11" s="1" customFormat="1" ht="15.75">
      <c r="A70" s="62" t="s">
        <v>25</v>
      </c>
      <c r="B70" s="83" t="s">
        <v>53</v>
      </c>
      <c r="C70" s="64">
        <f>D70*12</f>
        <v>42180</v>
      </c>
      <c r="D70" s="64">
        <v>3515</v>
      </c>
      <c r="E70" s="60">
        <v>3.64</v>
      </c>
      <c r="F70" s="140">
        <v>13.5</v>
      </c>
      <c r="G70" s="140">
        <v>13.5</v>
      </c>
      <c r="H70" s="140">
        <v>13.5</v>
      </c>
      <c r="I70" s="7"/>
      <c r="J70" s="171"/>
      <c r="K70" s="165"/>
    </row>
    <row r="71" spans="1:11" s="1" customFormat="1" ht="31.5">
      <c r="A71" s="62" t="s">
        <v>30</v>
      </c>
      <c r="B71" s="74" t="s">
        <v>162</v>
      </c>
      <c r="C71" s="64">
        <v>243656</v>
      </c>
      <c r="D71" s="64">
        <v>26740</v>
      </c>
      <c r="E71" s="60">
        <v>105.46</v>
      </c>
      <c r="F71" s="64"/>
      <c r="G71" s="140">
        <v>3.81</v>
      </c>
      <c r="H71" s="64"/>
      <c r="I71" s="7" t="s">
        <v>151</v>
      </c>
      <c r="J71" s="162"/>
      <c r="K71" s="163"/>
    </row>
    <row r="72" spans="1:11" s="1" customFormat="1" ht="15.75">
      <c r="A72" s="62" t="s">
        <v>55</v>
      </c>
      <c r="B72" s="74" t="s">
        <v>100</v>
      </c>
      <c r="C72" s="64">
        <v>74666</v>
      </c>
      <c r="D72" s="64">
        <f>C72/12</f>
        <v>6222.166666666667</v>
      </c>
      <c r="E72" s="60">
        <v>5.55</v>
      </c>
      <c r="F72" s="140">
        <v>105.46</v>
      </c>
      <c r="G72" s="64"/>
      <c r="H72" s="64"/>
      <c r="I72" s="7" t="s">
        <v>148</v>
      </c>
      <c r="J72" s="162"/>
      <c r="K72" s="163"/>
    </row>
    <row r="73" spans="1:11" s="50" customFormat="1" ht="15.75">
      <c r="A73" s="141" t="s">
        <v>99</v>
      </c>
      <c r="B73" s="142" t="s">
        <v>128</v>
      </c>
      <c r="C73" s="143">
        <f>D73*12</f>
        <v>83640</v>
      </c>
      <c r="D73" s="143">
        <v>6970</v>
      </c>
      <c r="E73" s="66"/>
      <c r="F73" s="144" t="s">
        <v>132</v>
      </c>
      <c r="G73" s="144"/>
      <c r="H73" s="144"/>
      <c r="I73" s="205"/>
      <c r="J73" s="190"/>
      <c r="K73" s="191"/>
    </row>
    <row r="74" spans="1:13" ht="15.75">
      <c r="A74" s="141" t="s">
        <v>102</v>
      </c>
      <c r="B74" s="151" t="s">
        <v>149</v>
      </c>
      <c r="C74" s="143">
        <f>D74*12</f>
        <v>1063500</v>
      </c>
      <c r="D74" s="143">
        <v>88625</v>
      </c>
      <c r="E74" s="66" t="e">
        <f>D75/#REF!</f>
        <v>#REF!</v>
      </c>
      <c r="F74" s="143" t="s">
        <v>132</v>
      </c>
      <c r="G74" s="143"/>
      <c r="H74" s="143"/>
      <c r="I74" s="206"/>
      <c r="J74" s="162"/>
      <c r="K74" s="163"/>
      <c r="L74" s="92"/>
      <c r="M74" s="8"/>
    </row>
    <row r="75" spans="1:13" ht="15.75">
      <c r="A75" s="148" t="s">
        <v>103</v>
      </c>
      <c r="B75" s="149" t="s">
        <v>161</v>
      </c>
      <c r="C75" s="140">
        <v>72000</v>
      </c>
      <c r="D75" s="140">
        <f>C75/12</f>
        <v>6000</v>
      </c>
      <c r="E75" s="60"/>
      <c r="F75" s="140">
        <f>D75/15826</f>
        <v>0.3791229622140781</v>
      </c>
      <c r="G75" s="140">
        <v>0.38</v>
      </c>
      <c r="H75" s="140">
        <v>0.38</v>
      </c>
      <c r="I75" s="207"/>
      <c r="J75" s="193"/>
      <c r="K75" s="193"/>
      <c r="L75" s="8"/>
      <c r="M75" s="8"/>
    </row>
    <row r="76" spans="1:11" ht="15.75">
      <c r="A76" s="62" t="s">
        <v>104</v>
      </c>
      <c r="B76" s="63" t="s">
        <v>52</v>
      </c>
      <c r="C76" s="64">
        <f>D76*13</f>
        <v>140491</v>
      </c>
      <c r="D76" s="64">
        <v>10807</v>
      </c>
      <c r="E76" s="60" t="e">
        <f>D79/#REF!</f>
        <v>#REF!</v>
      </c>
      <c r="F76" s="64"/>
      <c r="G76" s="140">
        <v>1.59</v>
      </c>
      <c r="H76" s="64"/>
      <c r="I76" s="202" t="s">
        <v>153</v>
      </c>
      <c r="J76" s="162"/>
      <c r="K76" s="162"/>
    </row>
    <row r="77" spans="1:11" ht="15.75">
      <c r="A77" s="136" t="s">
        <v>105</v>
      </c>
      <c r="B77" s="137" t="s">
        <v>152</v>
      </c>
      <c r="C77" s="138">
        <f>D77*12</f>
        <v>62400</v>
      </c>
      <c r="D77" s="138">
        <v>5200</v>
      </c>
      <c r="E77" s="139"/>
      <c r="F77" s="138">
        <v>0.33</v>
      </c>
      <c r="G77" s="138">
        <v>0.33</v>
      </c>
      <c r="H77" s="138">
        <v>0.33</v>
      </c>
      <c r="I77" s="208" t="s">
        <v>154</v>
      </c>
      <c r="J77" s="175"/>
      <c r="K77" s="162"/>
    </row>
    <row r="78" spans="1:13" s="50" customFormat="1" ht="15.75">
      <c r="A78" s="141" t="s">
        <v>129</v>
      </c>
      <c r="B78" s="145" t="s">
        <v>130</v>
      </c>
      <c r="C78" s="143">
        <v>175000</v>
      </c>
      <c r="D78" s="143">
        <v>14583</v>
      </c>
      <c r="E78" s="66"/>
      <c r="F78" s="143" t="s">
        <v>132</v>
      </c>
      <c r="G78" s="144"/>
      <c r="H78" s="143"/>
      <c r="I78" s="205"/>
      <c r="J78" s="190"/>
      <c r="K78" s="190"/>
      <c r="L78" s="49"/>
      <c r="M78" s="49"/>
    </row>
    <row r="79" spans="1:15" ht="15.75">
      <c r="A79" s="62" t="s">
        <v>131</v>
      </c>
      <c r="B79" s="84" t="s">
        <v>77</v>
      </c>
      <c r="C79" s="64">
        <v>27540</v>
      </c>
      <c r="D79" s="64">
        <f>C79/12</f>
        <v>2295</v>
      </c>
      <c r="E79" s="60"/>
      <c r="F79" s="64"/>
      <c r="G79" s="140">
        <v>0.2</v>
      </c>
      <c r="H79" s="140">
        <v>0.2</v>
      </c>
      <c r="I79" s="202" t="s">
        <v>150</v>
      </c>
      <c r="J79" s="192"/>
      <c r="K79" s="192"/>
      <c r="L79" s="41"/>
      <c r="M79" s="41"/>
      <c r="N79" s="42"/>
      <c r="O79" s="48"/>
    </row>
    <row r="80" spans="1:15" ht="15.75">
      <c r="A80" s="89"/>
      <c r="B80" s="7" t="s">
        <v>138</v>
      </c>
      <c r="C80" s="87"/>
      <c r="D80" s="87"/>
      <c r="E80" s="134"/>
      <c r="F80" s="134"/>
      <c r="G80" s="135"/>
      <c r="H80" s="135"/>
      <c r="I80" s="202"/>
      <c r="J80" s="192"/>
      <c r="K80" s="192"/>
      <c r="L80" s="41"/>
      <c r="M80" s="41"/>
      <c r="N80" s="42"/>
      <c r="O80" s="48"/>
    </row>
    <row r="81" spans="1:14" ht="15.75">
      <c r="A81" s="157" t="s">
        <v>32</v>
      </c>
      <c r="B81" s="157"/>
      <c r="C81" s="91"/>
      <c r="D81" s="91"/>
      <c r="E81" s="88"/>
      <c r="F81" s="88"/>
      <c r="G81" s="88"/>
      <c r="H81" s="88"/>
      <c r="J81" s="174"/>
      <c r="K81" s="174"/>
      <c r="L81" s="3"/>
      <c r="M81" s="3"/>
      <c r="N81" s="17"/>
    </row>
    <row r="82" spans="1:14" s="1" customFormat="1" ht="15.75">
      <c r="A82" s="157" t="s">
        <v>33</v>
      </c>
      <c r="B82" s="157"/>
      <c r="C82" s="91"/>
      <c r="D82" s="91"/>
      <c r="E82" s="88"/>
      <c r="F82" s="88"/>
      <c r="G82" s="88"/>
      <c r="H82" s="88"/>
      <c r="I82" s="7"/>
      <c r="J82" s="162"/>
      <c r="K82" s="162"/>
      <c r="L82" s="7"/>
      <c r="M82" s="7"/>
      <c r="N82" s="8"/>
    </row>
    <row r="83" spans="1:14" s="17" customFormat="1" ht="15.75">
      <c r="A83" s="157" t="s">
        <v>34</v>
      </c>
      <c r="B83" s="157"/>
      <c r="C83" s="91"/>
      <c r="D83" s="91"/>
      <c r="E83" s="88"/>
      <c r="F83" s="88"/>
      <c r="G83" s="88"/>
      <c r="H83" s="88"/>
      <c r="I83" s="7"/>
      <c r="J83" s="162"/>
      <c r="K83" s="162"/>
      <c r="L83" s="7"/>
      <c r="M83" s="7"/>
      <c r="N83" s="8"/>
    </row>
    <row r="84" spans="1:11" ht="15.75">
      <c r="A84" s="1"/>
      <c r="B84" s="209" t="s">
        <v>122</v>
      </c>
      <c r="C84" s="47">
        <f>72000/16378.7</f>
        <v>4.3959532807854105</v>
      </c>
      <c r="D84" s="22"/>
      <c r="F84" s="45" t="s">
        <v>159</v>
      </c>
      <c r="G84" s="45">
        <f>4.4/12</f>
        <v>0.3666666666666667</v>
      </c>
      <c r="H84" s="45"/>
      <c r="J84" s="162"/>
      <c r="K84" s="162"/>
    </row>
    <row r="85" spans="1:11" ht="15.75">
      <c r="A85" s="1"/>
      <c r="B85" s="8">
        <v>1</v>
      </c>
      <c r="C85" s="23">
        <f>C84*F61</f>
        <v>20758.570582524866</v>
      </c>
      <c r="D85" s="23">
        <v>21</v>
      </c>
      <c r="F85" s="45"/>
      <c r="G85" s="45"/>
      <c r="H85" s="45"/>
      <c r="J85" s="162"/>
      <c r="K85" s="162"/>
    </row>
    <row r="86" spans="2:11" ht="15.75">
      <c r="B86" s="8">
        <v>5</v>
      </c>
      <c r="C86" s="23">
        <f>C84*G61</f>
        <v>32301.025111883115</v>
      </c>
      <c r="D86" s="23">
        <v>34</v>
      </c>
      <c r="F86" s="45"/>
      <c r="G86" s="45"/>
      <c r="H86" s="45"/>
      <c r="J86" s="162"/>
      <c r="K86" s="162"/>
    </row>
    <row r="87" spans="2:11" ht="15.75">
      <c r="B87" s="8">
        <v>11</v>
      </c>
      <c r="C87" s="23">
        <f>C84*H61</f>
        <v>16510.321331973846</v>
      </c>
      <c r="D87" s="23">
        <v>17</v>
      </c>
      <c r="F87" s="45"/>
      <c r="G87" s="45"/>
      <c r="H87" s="45"/>
      <c r="J87" s="162"/>
      <c r="K87" s="162"/>
    </row>
    <row r="88" spans="1:11" ht="15.75">
      <c r="A88" s="46"/>
      <c r="B88" s="7" t="s">
        <v>145</v>
      </c>
      <c r="C88" s="22">
        <f>16308.9*0.4*12</f>
        <v>78282.72</v>
      </c>
      <c r="D88" s="22"/>
      <c r="F88" s="45"/>
      <c r="G88" s="45"/>
      <c r="H88" s="45"/>
      <c r="J88" s="162"/>
      <c r="K88" s="162"/>
    </row>
    <row r="89" spans="1:11" ht="15.75">
      <c r="A89" s="1"/>
      <c r="B89" s="7"/>
      <c r="F89" s="45"/>
      <c r="G89" s="45"/>
      <c r="H89" s="45"/>
      <c r="J89" s="162"/>
      <c r="K89" s="162"/>
    </row>
    <row r="90" spans="2:11" ht="15.75">
      <c r="B90" s="210" t="s">
        <v>109</v>
      </c>
      <c r="F90" s="45"/>
      <c r="G90" s="45"/>
      <c r="H90" s="45"/>
      <c r="J90" s="162"/>
      <c r="K90" s="162"/>
    </row>
    <row r="91" spans="2:11" ht="15.75">
      <c r="B91" s="4" t="s">
        <v>110</v>
      </c>
      <c r="F91" s="45"/>
      <c r="G91" s="45"/>
      <c r="H91" s="45"/>
      <c r="J91" s="162"/>
      <c r="K91" s="162"/>
    </row>
    <row r="92" spans="2:11" ht="15.75">
      <c r="B92" s="211" t="s">
        <v>141</v>
      </c>
      <c r="F92" s="45"/>
      <c r="G92" s="45"/>
      <c r="H92" s="45"/>
      <c r="J92" s="162"/>
      <c r="K92" s="162"/>
    </row>
    <row r="93" spans="2:11" ht="15.75">
      <c r="B93" s="212" t="s">
        <v>142</v>
      </c>
      <c r="F93" s="45"/>
      <c r="G93" s="45"/>
      <c r="H93" s="45"/>
      <c r="J93" s="162"/>
      <c r="K93" s="162"/>
    </row>
    <row r="94" spans="2:11" ht="15.75">
      <c r="B94" s="156" t="s">
        <v>117</v>
      </c>
      <c r="F94" s="45"/>
      <c r="G94" s="45"/>
      <c r="H94" s="45"/>
      <c r="J94" s="162"/>
      <c r="K94" s="162"/>
    </row>
    <row r="95" spans="2:11" ht="15.75">
      <c r="B95" s="156" t="s">
        <v>144</v>
      </c>
      <c r="F95" s="45"/>
      <c r="G95" s="45"/>
      <c r="H95" s="45"/>
      <c r="J95" s="162"/>
      <c r="K95" s="162"/>
    </row>
    <row r="96" spans="2:11" ht="15.75">
      <c r="B96" s="156" t="s">
        <v>143</v>
      </c>
      <c r="F96" s="45"/>
      <c r="G96" s="45"/>
      <c r="H96" s="45"/>
      <c r="J96" s="162"/>
      <c r="K96" s="162"/>
    </row>
    <row r="97" spans="2:11" ht="15.75">
      <c r="B97" s="7" t="s">
        <v>146</v>
      </c>
      <c r="F97" s="45"/>
      <c r="G97" s="45"/>
      <c r="H97" s="45"/>
      <c r="J97" s="162"/>
      <c r="K97" s="162"/>
    </row>
    <row r="98" spans="1:11" ht="15.75">
      <c r="A98" s="163"/>
      <c r="B98" s="163"/>
      <c r="C98" s="170"/>
      <c r="D98" s="170"/>
      <c r="E98" s="169"/>
      <c r="F98" s="194"/>
      <c r="G98" s="194"/>
      <c r="H98" s="194"/>
      <c r="I98" s="162"/>
      <c r="J98" s="162"/>
      <c r="K98" s="162"/>
    </row>
    <row r="99" spans="1:11" ht="15.75">
      <c r="A99" s="163"/>
      <c r="B99" s="163"/>
      <c r="C99" s="170"/>
      <c r="D99" s="170"/>
      <c r="E99" s="169"/>
      <c r="F99" s="194"/>
      <c r="G99" s="194"/>
      <c r="H99" s="194"/>
      <c r="I99" s="162"/>
      <c r="J99" s="162"/>
      <c r="K99" s="162"/>
    </row>
    <row r="100" spans="6:8" ht="15.75">
      <c r="F100" s="45"/>
      <c r="G100" s="45"/>
      <c r="H100" s="45"/>
    </row>
    <row r="101" spans="6:8" ht="15.75">
      <c r="F101" s="45"/>
      <c r="G101" s="45"/>
      <c r="H101" s="45"/>
    </row>
    <row r="102" spans="6:8" ht="15.75">
      <c r="F102" s="45"/>
      <c r="G102" s="45"/>
      <c r="H102" s="45"/>
    </row>
    <row r="103" spans="6:8" ht="15.75">
      <c r="F103" s="45"/>
      <c r="G103" s="45"/>
      <c r="H103" s="45"/>
    </row>
    <row r="104" spans="6:8" ht="15.75">
      <c r="F104" s="45"/>
      <c r="G104" s="45"/>
      <c r="H104" s="45"/>
    </row>
    <row r="105" spans="6:8" ht="15.75">
      <c r="F105" s="45"/>
      <c r="G105" s="45"/>
      <c r="H105" s="45"/>
    </row>
    <row r="106" spans="6:8" ht="15.75">
      <c r="F106" s="45"/>
      <c r="G106" s="45"/>
      <c r="H106" s="45"/>
    </row>
    <row r="107" spans="6:8" ht="15.75">
      <c r="F107" s="45"/>
      <c r="G107" s="45"/>
      <c r="H107" s="45"/>
    </row>
    <row r="108" spans="6:8" ht="15.75">
      <c r="F108" s="45"/>
      <c r="G108" s="45"/>
      <c r="H108" s="45"/>
    </row>
    <row r="109" spans="6:8" ht="15.75">
      <c r="F109" s="45"/>
      <c r="G109" s="45"/>
      <c r="H109" s="45"/>
    </row>
    <row r="110" spans="6:8" ht="15.75">
      <c r="F110" s="45"/>
      <c r="G110" s="45"/>
      <c r="H110" s="45"/>
    </row>
    <row r="111" spans="6:8" ht="15.75">
      <c r="F111" s="45"/>
      <c r="G111" s="45"/>
      <c r="H111" s="45"/>
    </row>
    <row r="112" spans="6:8" ht="15.75">
      <c r="F112" s="45"/>
      <c r="G112" s="45"/>
      <c r="H112" s="45"/>
    </row>
    <row r="113" spans="6:8" ht="15.75">
      <c r="F113" s="45"/>
      <c r="G113" s="45"/>
      <c r="H113" s="45"/>
    </row>
    <row r="114" spans="6:8" ht="15.75">
      <c r="F114" s="45"/>
      <c r="G114" s="45"/>
      <c r="H114" s="45"/>
    </row>
    <row r="115" spans="6:8" ht="15.75">
      <c r="F115" s="45"/>
      <c r="G115" s="45"/>
      <c r="H115" s="45"/>
    </row>
    <row r="116" spans="6:8" ht="15.75">
      <c r="F116" s="45"/>
      <c r="G116" s="45"/>
      <c r="H116" s="45"/>
    </row>
    <row r="117" spans="6:8" ht="15.75">
      <c r="F117" s="45"/>
      <c r="G117" s="45"/>
      <c r="H117" s="45"/>
    </row>
    <row r="118" spans="6:8" ht="15.75">
      <c r="F118" s="45"/>
      <c r="G118" s="45"/>
      <c r="H118" s="45"/>
    </row>
    <row r="119" spans="6:8" ht="15.75">
      <c r="F119" s="45"/>
      <c r="G119" s="45"/>
      <c r="H119" s="45"/>
    </row>
    <row r="120" spans="6:8" ht="15.75">
      <c r="F120" s="45"/>
      <c r="G120" s="45"/>
      <c r="H120" s="45"/>
    </row>
    <row r="121" spans="6:8" ht="15.75">
      <c r="F121" s="45"/>
      <c r="G121" s="45"/>
      <c r="H121" s="45"/>
    </row>
    <row r="122" spans="6:8" ht="15.75">
      <c r="F122" s="45"/>
      <c r="G122" s="45"/>
      <c r="H122" s="45"/>
    </row>
    <row r="123" spans="6:8" ht="15.75">
      <c r="F123" s="45"/>
      <c r="G123" s="45"/>
      <c r="H123" s="45"/>
    </row>
    <row r="124" spans="6:8" ht="15.75">
      <c r="F124" s="45"/>
      <c r="G124" s="45"/>
      <c r="H124" s="45"/>
    </row>
    <row r="125" spans="6:8" ht="15.75">
      <c r="F125" s="45"/>
      <c r="G125" s="45"/>
      <c r="H125" s="45"/>
    </row>
    <row r="126" spans="6:8" ht="15.75">
      <c r="F126" s="45"/>
      <c r="G126" s="45"/>
      <c r="H126" s="45"/>
    </row>
    <row r="127" spans="6:8" ht="15.75">
      <c r="F127" s="45"/>
      <c r="G127" s="45"/>
      <c r="H127" s="45"/>
    </row>
    <row r="128" spans="6:8" ht="15.75">
      <c r="F128" s="45"/>
      <c r="G128" s="45"/>
      <c r="H128" s="45"/>
    </row>
    <row r="129" spans="6:8" ht="15.75">
      <c r="F129" s="45"/>
      <c r="G129" s="45"/>
      <c r="H129" s="45"/>
    </row>
    <row r="130" spans="6:8" ht="15.75">
      <c r="F130" s="45"/>
      <c r="G130" s="45"/>
      <c r="H130" s="45"/>
    </row>
    <row r="131" spans="6:8" ht="15.75">
      <c r="F131" s="45"/>
      <c r="G131" s="45"/>
      <c r="H131" s="45"/>
    </row>
    <row r="132" spans="6:8" ht="15.75">
      <c r="F132" s="45"/>
      <c r="G132" s="45"/>
      <c r="H132" s="45"/>
    </row>
    <row r="133" spans="6:8" ht="15.75">
      <c r="F133" s="45"/>
      <c r="G133" s="45"/>
      <c r="H133" s="45"/>
    </row>
    <row r="134" spans="6:8" ht="15.75">
      <c r="F134" s="45"/>
      <c r="G134" s="45"/>
      <c r="H134" s="45"/>
    </row>
    <row r="135" spans="6:8" ht="15.75">
      <c r="F135" s="45"/>
      <c r="G135" s="45"/>
      <c r="H135" s="45"/>
    </row>
    <row r="136" spans="6:8" ht="15.75">
      <c r="F136" s="45"/>
      <c r="G136" s="45"/>
      <c r="H136" s="45"/>
    </row>
    <row r="137" spans="6:8" ht="15.75">
      <c r="F137" s="45"/>
      <c r="G137" s="45"/>
      <c r="H137" s="45"/>
    </row>
    <row r="138" spans="6:8" ht="15.75">
      <c r="F138" s="45"/>
      <c r="G138" s="45"/>
      <c r="H138" s="45"/>
    </row>
    <row r="139" spans="6:8" ht="15.75">
      <c r="F139" s="45"/>
      <c r="G139" s="45"/>
      <c r="H139" s="45"/>
    </row>
    <row r="140" spans="6:8" ht="15.75">
      <c r="F140" s="45"/>
      <c r="G140" s="45"/>
      <c r="H140" s="45"/>
    </row>
    <row r="141" spans="6:8" ht="15.75">
      <c r="F141" s="45"/>
      <c r="G141" s="45"/>
      <c r="H141" s="45"/>
    </row>
    <row r="142" spans="6:8" ht="15.75">
      <c r="F142" s="45"/>
      <c r="G142" s="45"/>
      <c r="H142" s="45"/>
    </row>
    <row r="143" spans="6:8" ht="15.75">
      <c r="F143" s="45"/>
      <c r="G143" s="45"/>
      <c r="H143" s="45"/>
    </row>
    <row r="144" spans="6:8" ht="15.75">
      <c r="F144" s="45"/>
      <c r="G144" s="45"/>
      <c r="H144" s="45"/>
    </row>
    <row r="145" spans="6:8" ht="15.75">
      <c r="F145" s="45"/>
      <c r="G145" s="45"/>
      <c r="H145" s="45"/>
    </row>
    <row r="146" spans="6:8" ht="15.75">
      <c r="F146" s="45"/>
      <c r="G146" s="45"/>
      <c r="H146" s="45"/>
    </row>
    <row r="147" spans="6:8" ht="15.75">
      <c r="F147" s="45"/>
      <c r="G147" s="45"/>
      <c r="H147" s="45"/>
    </row>
    <row r="148" spans="6:8" ht="15.75">
      <c r="F148" s="45"/>
      <c r="G148" s="45"/>
      <c r="H148" s="45"/>
    </row>
    <row r="149" spans="6:8" ht="15.75">
      <c r="F149" s="45"/>
      <c r="G149" s="45"/>
      <c r="H149" s="45"/>
    </row>
    <row r="150" spans="6:8" ht="15.75">
      <c r="F150" s="45"/>
      <c r="G150" s="45"/>
      <c r="H150" s="45"/>
    </row>
    <row r="151" spans="6:8" ht="15.75">
      <c r="F151" s="45"/>
      <c r="G151" s="45"/>
      <c r="H151" s="45"/>
    </row>
    <row r="152" spans="6:8" ht="15.75">
      <c r="F152" s="45"/>
      <c r="G152" s="45"/>
      <c r="H152" s="45"/>
    </row>
    <row r="153" spans="6:8" ht="15.75">
      <c r="F153" s="45"/>
      <c r="G153" s="45"/>
      <c r="H153" s="45"/>
    </row>
    <row r="154" spans="6:8" ht="15.75">
      <c r="F154" s="45"/>
      <c r="G154" s="45"/>
      <c r="H154" s="45"/>
    </row>
    <row r="155" spans="6:8" ht="15.75">
      <c r="F155" s="45"/>
      <c r="G155" s="45"/>
      <c r="H155" s="45"/>
    </row>
    <row r="156" spans="6:8" ht="15.75">
      <c r="F156" s="45"/>
      <c r="G156" s="45"/>
      <c r="H156" s="45"/>
    </row>
    <row r="157" spans="6:8" ht="15.75">
      <c r="F157" s="45"/>
      <c r="G157" s="45"/>
      <c r="H157" s="45"/>
    </row>
    <row r="158" spans="6:8" ht="15.75">
      <c r="F158" s="45"/>
      <c r="G158" s="45"/>
      <c r="H158" s="45"/>
    </row>
    <row r="159" spans="6:8" ht="15.75">
      <c r="F159" s="45"/>
      <c r="G159" s="45"/>
      <c r="H159" s="45"/>
    </row>
    <row r="160" spans="6:8" ht="15.75">
      <c r="F160" s="45"/>
      <c r="G160" s="45"/>
      <c r="H160" s="45"/>
    </row>
    <row r="161" spans="6:8" ht="15.75">
      <c r="F161" s="45"/>
      <c r="G161" s="45"/>
      <c r="H161" s="45"/>
    </row>
    <row r="162" spans="6:8" ht="15.75">
      <c r="F162" s="45"/>
      <c r="G162" s="45"/>
      <c r="H162" s="45"/>
    </row>
    <row r="163" spans="6:8" ht="15.75">
      <c r="F163" s="45"/>
      <c r="G163" s="45"/>
      <c r="H163" s="45"/>
    </row>
    <row r="164" spans="6:8" ht="15.75">
      <c r="F164" s="45"/>
      <c r="G164" s="45"/>
      <c r="H164" s="45"/>
    </row>
    <row r="165" spans="6:8" ht="15.75">
      <c r="F165" s="45"/>
      <c r="G165" s="45"/>
      <c r="H165" s="45"/>
    </row>
    <row r="166" spans="6:8" ht="15.75">
      <c r="F166" s="45"/>
      <c r="G166" s="45"/>
      <c r="H166" s="45"/>
    </row>
    <row r="167" spans="6:8" ht="15.75">
      <c r="F167" s="45"/>
      <c r="G167" s="45"/>
      <c r="H167" s="45"/>
    </row>
    <row r="168" spans="6:8" ht="15.75">
      <c r="F168" s="45"/>
      <c r="G168" s="45"/>
      <c r="H168" s="45"/>
    </row>
    <row r="169" spans="6:8" ht="15.75">
      <c r="F169" s="45"/>
      <c r="G169" s="45"/>
      <c r="H169" s="45"/>
    </row>
    <row r="170" spans="6:8" ht="15.75">
      <c r="F170" s="45"/>
      <c r="G170" s="45"/>
      <c r="H170" s="45"/>
    </row>
    <row r="171" spans="6:8" ht="15.75">
      <c r="F171" s="45"/>
      <c r="G171" s="45"/>
      <c r="H171" s="45"/>
    </row>
    <row r="172" spans="6:8" ht="15.75">
      <c r="F172" s="45"/>
      <c r="G172" s="45"/>
      <c r="H172" s="45"/>
    </row>
    <row r="173" spans="6:8" ht="15.75">
      <c r="F173" s="45"/>
      <c r="G173" s="45"/>
      <c r="H173" s="45"/>
    </row>
    <row r="174" spans="6:8" ht="15.75">
      <c r="F174" s="45"/>
      <c r="G174" s="45"/>
      <c r="H174" s="45"/>
    </row>
    <row r="175" spans="6:8" ht="15.75">
      <c r="F175" s="45"/>
      <c r="G175" s="45"/>
      <c r="H175" s="45"/>
    </row>
    <row r="176" spans="6:8" ht="15.75">
      <c r="F176" s="45"/>
      <c r="G176" s="45"/>
      <c r="H176" s="45"/>
    </row>
    <row r="177" spans="6:8" ht="15.75">
      <c r="F177" s="45"/>
      <c r="G177" s="45"/>
      <c r="H177" s="45"/>
    </row>
    <row r="178" spans="6:8" ht="15.75">
      <c r="F178" s="45"/>
      <c r="G178" s="45"/>
      <c r="H178" s="45"/>
    </row>
    <row r="179" spans="6:8" ht="15.75">
      <c r="F179" s="45"/>
      <c r="G179" s="45"/>
      <c r="H179" s="45"/>
    </row>
    <row r="180" spans="6:8" ht="15.75">
      <c r="F180" s="45"/>
      <c r="G180" s="45"/>
      <c r="H180" s="45"/>
    </row>
    <row r="181" spans="6:8" ht="15.75">
      <c r="F181" s="45"/>
      <c r="G181" s="45"/>
      <c r="H181" s="45"/>
    </row>
    <row r="182" spans="6:8" ht="15.75">
      <c r="F182" s="45"/>
      <c r="G182" s="45"/>
      <c r="H182" s="45"/>
    </row>
    <row r="183" spans="6:8" ht="15.75">
      <c r="F183" s="45"/>
      <c r="G183" s="45"/>
      <c r="H183" s="45"/>
    </row>
    <row r="184" spans="6:8" ht="15.75">
      <c r="F184" s="45"/>
      <c r="G184" s="45"/>
      <c r="H184" s="45"/>
    </row>
    <row r="185" spans="6:8" ht="15.75">
      <c r="F185" s="45"/>
      <c r="G185" s="45"/>
      <c r="H185" s="45"/>
    </row>
    <row r="186" spans="6:8" ht="15.75">
      <c r="F186" s="45"/>
      <c r="G186" s="45"/>
      <c r="H186" s="45"/>
    </row>
    <row r="187" spans="6:8" ht="15.75">
      <c r="F187" s="45"/>
      <c r="G187" s="45"/>
      <c r="H187" s="45"/>
    </row>
    <row r="188" spans="6:8" ht="15.75">
      <c r="F188" s="45"/>
      <c r="G188" s="45"/>
      <c r="H188" s="45"/>
    </row>
    <row r="189" spans="6:8" ht="15.75">
      <c r="F189" s="45"/>
      <c r="G189" s="45"/>
      <c r="H189" s="45"/>
    </row>
    <row r="190" spans="6:8" ht="15.75">
      <c r="F190" s="45"/>
      <c r="G190" s="45"/>
      <c r="H190" s="45"/>
    </row>
    <row r="191" spans="6:8" ht="15.75">
      <c r="F191" s="45"/>
      <c r="G191" s="45"/>
      <c r="H191" s="45"/>
    </row>
    <row r="192" spans="6:8" ht="15.75">
      <c r="F192" s="45"/>
      <c r="G192" s="45"/>
      <c r="H192" s="45"/>
    </row>
    <row r="193" spans="6:8" ht="15.75">
      <c r="F193" s="45"/>
      <c r="G193" s="45"/>
      <c r="H193" s="45"/>
    </row>
    <row r="194" spans="6:8" ht="15.75">
      <c r="F194" s="45"/>
      <c r="G194" s="45"/>
      <c r="H194" s="45"/>
    </row>
    <row r="195" spans="6:8" ht="15.75">
      <c r="F195" s="45"/>
      <c r="G195" s="45"/>
      <c r="H195" s="45"/>
    </row>
    <row r="196" spans="6:8" ht="15.75">
      <c r="F196" s="45"/>
      <c r="G196" s="45"/>
      <c r="H196" s="45"/>
    </row>
    <row r="197" spans="6:8" ht="15.75">
      <c r="F197" s="45"/>
      <c r="G197" s="45"/>
      <c r="H197" s="45"/>
    </row>
    <row r="198" spans="6:8" ht="15.75">
      <c r="F198" s="45"/>
      <c r="G198" s="45"/>
      <c r="H198" s="45"/>
    </row>
    <row r="199" spans="6:8" ht="15.75">
      <c r="F199" s="45"/>
      <c r="G199" s="45"/>
      <c r="H199" s="45"/>
    </row>
    <row r="200" spans="6:8" ht="15.75">
      <c r="F200" s="45"/>
      <c r="G200" s="45"/>
      <c r="H200" s="45"/>
    </row>
    <row r="201" spans="6:8" ht="15.75">
      <c r="F201" s="45"/>
      <c r="G201" s="45"/>
      <c r="H201" s="45"/>
    </row>
    <row r="202" spans="6:8" ht="15.75">
      <c r="F202" s="45"/>
      <c r="G202" s="45"/>
      <c r="H202" s="45"/>
    </row>
    <row r="203" spans="6:8" ht="15.75">
      <c r="F203" s="45"/>
      <c r="G203" s="45"/>
      <c r="H203" s="45"/>
    </row>
    <row r="204" spans="6:8" ht="15.75">
      <c r="F204" s="45"/>
      <c r="G204" s="45"/>
      <c r="H204" s="45"/>
    </row>
    <row r="205" spans="6:8" ht="15.75">
      <c r="F205" s="45"/>
      <c r="G205" s="45"/>
      <c r="H205" s="45"/>
    </row>
    <row r="206" spans="6:8" ht="15.75">
      <c r="F206" s="45"/>
      <c r="G206" s="45"/>
      <c r="H206" s="45"/>
    </row>
    <row r="207" spans="6:8" ht="15.75">
      <c r="F207" s="45"/>
      <c r="G207" s="45"/>
      <c r="H207" s="45"/>
    </row>
    <row r="208" spans="6:8" ht="15.75">
      <c r="F208" s="45"/>
      <c r="G208" s="45"/>
      <c r="H208" s="45"/>
    </row>
    <row r="209" spans="6:8" ht="15.75">
      <c r="F209" s="45"/>
      <c r="G209" s="45"/>
      <c r="H209" s="45"/>
    </row>
    <row r="210" spans="6:8" ht="15.75">
      <c r="F210" s="45"/>
      <c r="G210" s="45"/>
      <c r="H210" s="45"/>
    </row>
    <row r="211" spans="6:8" ht="15.75">
      <c r="F211" s="45"/>
      <c r="G211" s="45"/>
      <c r="H211" s="45"/>
    </row>
    <row r="212" spans="6:8" ht="15.75">
      <c r="F212" s="45"/>
      <c r="G212" s="45"/>
      <c r="H212" s="45"/>
    </row>
    <row r="213" spans="6:8" ht="15.75">
      <c r="F213" s="45"/>
      <c r="G213" s="45"/>
      <c r="H213" s="45"/>
    </row>
    <row r="214" spans="6:8" ht="15.75">
      <c r="F214" s="45"/>
      <c r="G214" s="45"/>
      <c r="H214" s="45"/>
    </row>
    <row r="215" spans="6:8" ht="15.75">
      <c r="F215" s="45"/>
      <c r="G215" s="45"/>
      <c r="H215" s="45"/>
    </row>
    <row r="216" spans="6:8" ht="15.75">
      <c r="F216" s="45"/>
      <c r="G216" s="45"/>
      <c r="H216" s="45"/>
    </row>
    <row r="217" spans="6:8" ht="15.75">
      <c r="F217" s="45"/>
      <c r="G217" s="45"/>
      <c r="H217" s="45"/>
    </row>
    <row r="218" spans="6:8" ht="15.75">
      <c r="F218" s="45"/>
      <c r="G218" s="45"/>
      <c r="H218" s="45"/>
    </row>
    <row r="219" spans="6:8" ht="15.75">
      <c r="F219" s="45"/>
      <c r="G219" s="45"/>
      <c r="H219" s="45"/>
    </row>
    <row r="220" spans="6:8" ht="15.75">
      <c r="F220" s="45"/>
      <c r="G220" s="45"/>
      <c r="H220" s="45"/>
    </row>
    <row r="221" spans="6:8" ht="15.75">
      <c r="F221" s="45"/>
      <c r="G221" s="45"/>
      <c r="H221" s="45"/>
    </row>
    <row r="222" spans="6:8" ht="15.75">
      <c r="F222" s="45"/>
      <c r="G222" s="45"/>
      <c r="H222" s="45"/>
    </row>
    <row r="223" spans="6:8" ht="15.75">
      <c r="F223" s="45"/>
      <c r="G223" s="45"/>
      <c r="H223" s="45"/>
    </row>
    <row r="224" spans="6:8" ht="15.75">
      <c r="F224" s="45"/>
      <c r="G224" s="45"/>
      <c r="H224" s="45"/>
    </row>
    <row r="225" spans="6:8" ht="15.75">
      <c r="F225" s="45"/>
      <c r="G225" s="45"/>
      <c r="H225" s="45"/>
    </row>
    <row r="226" spans="6:8" ht="15.75">
      <c r="F226" s="45"/>
      <c r="G226" s="45"/>
      <c r="H226" s="45"/>
    </row>
    <row r="227" spans="6:8" ht="15.75">
      <c r="F227" s="45"/>
      <c r="G227" s="45"/>
      <c r="H227" s="45"/>
    </row>
    <row r="228" spans="6:8" ht="15.75">
      <c r="F228" s="45"/>
      <c r="G228" s="45"/>
      <c r="H228" s="45"/>
    </row>
    <row r="229" spans="6:8" ht="15.75">
      <c r="F229" s="45"/>
      <c r="G229" s="45"/>
      <c r="H229" s="45"/>
    </row>
    <row r="230" spans="6:8" ht="15.75">
      <c r="F230" s="45"/>
      <c r="G230" s="45"/>
      <c r="H230" s="45"/>
    </row>
    <row r="231" spans="6:8" ht="15.75">
      <c r="F231" s="45"/>
      <c r="G231" s="45"/>
      <c r="H231" s="45"/>
    </row>
    <row r="232" spans="6:8" ht="15.75">
      <c r="F232" s="45"/>
      <c r="G232" s="45"/>
      <c r="H232" s="45"/>
    </row>
    <row r="233" spans="6:8" ht="15.75">
      <c r="F233" s="45"/>
      <c r="G233" s="45"/>
      <c r="H233" s="45"/>
    </row>
    <row r="234" spans="6:8" ht="15.75">
      <c r="F234" s="45"/>
      <c r="G234" s="45"/>
      <c r="H234" s="45"/>
    </row>
    <row r="235" spans="6:8" ht="15.75">
      <c r="F235" s="45"/>
      <c r="G235" s="45"/>
      <c r="H235" s="45"/>
    </row>
    <row r="236" spans="6:8" ht="15.75">
      <c r="F236" s="45"/>
      <c r="G236" s="45"/>
      <c r="H236" s="45"/>
    </row>
    <row r="237" spans="6:8" ht="15.75">
      <c r="F237" s="45"/>
      <c r="G237" s="45"/>
      <c r="H237" s="45"/>
    </row>
    <row r="238" spans="6:8" ht="15.75">
      <c r="F238" s="45"/>
      <c r="G238" s="45"/>
      <c r="H238" s="45"/>
    </row>
    <row r="239" spans="6:8" ht="15.75">
      <c r="F239" s="45"/>
      <c r="G239" s="45"/>
      <c r="H239" s="45"/>
    </row>
    <row r="240" spans="6:8" ht="15.75">
      <c r="F240" s="45"/>
      <c r="G240" s="45"/>
      <c r="H240" s="45"/>
    </row>
    <row r="241" spans="6:8" ht="15.75">
      <c r="F241" s="45"/>
      <c r="G241" s="45"/>
      <c r="H241" s="45"/>
    </row>
    <row r="242" spans="6:8" ht="15.75">
      <c r="F242" s="45"/>
      <c r="G242" s="45"/>
      <c r="H242" s="45"/>
    </row>
    <row r="243" spans="6:8" ht="15.75">
      <c r="F243" s="45"/>
      <c r="G243" s="45"/>
      <c r="H243" s="45"/>
    </row>
    <row r="244" spans="6:8" ht="15.75">
      <c r="F244" s="45"/>
      <c r="G244" s="45"/>
      <c r="H244" s="45"/>
    </row>
    <row r="245" spans="6:8" ht="15.75">
      <c r="F245" s="45"/>
      <c r="G245" s="45"/>
      <c r="H245" s="45"/>
    </row>
    <row r="246" spans="6:8" ht="15.75">
      <c r="F246" s="45"/>
      <c r="G246" s="45"/>
      <c r="H246" s="45"/>
    </row>
    <row r="247" spans="6:8" ht="15.75">
      <c r="F247" s="45"/>
      <c r="G247" s="45"/>
      <c r="H247" s="45"/>
    </row>
    <row r="248" spans="6:8" ht="15.75">
      <c r="F248" s="45"/>
      <c r="G248" s="45"/>
      <c r="H248" s="45"/>
    </row>
    <row r="249" spans="6:8" ht="15.75">
      <c r="F249" s="45"/>
      <c r="G249" s="45"/>
      <c r="H249" s="45"/>
    </row>
    <row r="250" spans="6:8" ht="15.75">
      <c r="F250" s="45"/>
      <c r="G250" s="45"/>
      <c r="H250" s="45"/>
    </row>
    <row r="251" spans="6:8" ht="15.75">
      <c r="F251" s="45"/>
      <c r="G251" s="45"/>
      <c r="H251" s="45"/>
    </row>
    <row r="252" spans="6:8" ht="15.75">
      <c r="F252" s="45"/>
      <c r="G252" s="45"/>
      <c r="H252" s="45"/>
    </row>
    <row r="253" spans="6:8" ht="15.75">
      <c r="F253" s="45"/>
      <c r="G253" s="45"/>
      <c r="H253" s="45"/>
    </row>
    <row r="254" spans="6:8" ht="15.75">
      <c r="F254" s="45"/>
      <c r="G254" s="45"/>
      <c r="H254" s="45"/>
    </row>
    <row r="255" spans="6:8" ht="15.75">
      <c r="F255" s="45"/>
      <c r="G255" s="45"/>
      <c r="H255" s="45"/>
    </row>
    <row r="256" spans="6:8" ht="15.75">
      <c r="F256" s="45"/>
      <c r="G256" s="45"/>
      <c r="H256" s="45"/>
    </row>
    <row r="257" spans="6:8" ht="15.75">
      <c r="F257" s="45"/>
      <c r="G257" s="45"/>
      <c r="H257" s="45"/>
    </row>
    <row r="258" spans="6:8" ht="15.75">
      <c r="F258" s="45"/>
      <c r="G258" s="45"/>
      <c r="H258" s="45"/>
    </row>
    <row r="259" spans="6:8" ht="15.75">
      <c r="F259" s="45"/>
      <c r="G259" s="45"/>
      <c r="H259" s="45"/>
    </row>
    <row r="260" spans="6:8" ht="15.75">
      <c r="F260" s="45"/>
      <c r="G260" s="45"/>
      <c r="H260" s="45"/>
    </row>
    <row r="261" spans="6:8" ht="15.75">
      <c r="F261" s="45"/>
      <c r="G261" s="45"/>
      <c r="H261" s="45"/>
    </row>
    <row r="262" spans="6:8" ht="15.75">
      <c r="F262" s="45"/>
      <c r="G262" s="45"/>
      <c r="H262" s="45"/>
    </row>
    <row r="263" spans="6:8" ht="15.75">
      <c r="F263" s="45"/>
      <c r="G263" s="45"/>
      <c r="H263" s="45"/>
    </row>
    <row r="264" spans="6:8" ht="15.75">
      <c r="F264" s="45"/>
      <c r="G264" s="45"/>
      <c r="H264" s="45"/>
    </row>
    <row r="265" spans="6:8" ht="15.75">
      <c r="F265" s="45"/>
      <c r="G265" s="45"/>
      <c r="H265" s="45"/>
    </row>
    <row r="266" spans="6:8" ht="15.75">
      <c r="F266" s="45"/>
      <c r="G266" s="45"/>
      <c r="H266" s="45"/>
    </row>
    <row r="267" spans="6:8" ht="15.75">
      <c r="F267" s="45"/>
      <c r="G267" s="45"/>
      <c r="H267" s="45"/>
    </row>
    <row r="268" spans="6:8" ht="15.75">
      <c r="F268" s="45"/>
      <c r="G268" s="45"/>
      <c r="H268" s="45"/>
    </row>
    <row r="269" spans="6:8" ht="15.75">
      <c r="F269" s="45"/>
      <c r="G269" s="45"/>
      <c r="H269" s="45"/>
    </row>
    <row r="270" spans="6:8" ht="15.75">
      <c r="F270" s="45"/>
      <c r="G270" s="45"/>
      <c r="H270" s="45"/>
    </row>
    <row r="271" spans="6:8" ht="15.75">
      <c r="F271" s="45"/>
      <c r="G271" s="45"/>
      <c r="H271" s="45"/>
    </row>
    <row r="272" spans="6:8" ht="15.75">
      <c r="F272" s="45"/>
      <c r="G272" s="45"/>
      <c r="H272" s="45"/>
    </row>
    <row r="273" spans="6:8" ht="15.75">
      <c r="F273" s="45"/>
      <c r="G273" s="45"/>
      <c r="H273" s="45"/>
    </row>
    <row r="274" spans="6:8" ht="15.75">
      <c r="F274" s="45"/>
      <c r="G274" s="45"/>
      <c r="H274" s="45"/>
    </row>
    <row r="275" spans="6:8" ht="15.75">
      <c r="F275" s="45"/>
      <c r="G275" s="45"/>
      <c r="H275" s="45"/>
    </row>
    <row r="276" spans="6:8" ht="15.75">
      <c r="F276" s="45"/>
      <c r="G276" s="45"/>
      <c r="H276" s="45"/>
    </row>
    <row r="277" spans="6:8" ht="15.75">
      <c r="F277" s="45"/>
      <c r="G277" s="45"/>
      <c r="H277" s="45"/>
    </row>
    <row r="278" spans="6:8" ht="15.75">
      <c r="F278" s="45"/>
      <c r="G278" s="45"/>
      <c r="H278" s="45"/>
    </row>
    <row r="279" spans="6:8" ht="15.75">
      <c r="F279" s="45"/>
      <c r="G279" s="45"/>
      <c r="H279" s="45"/>
    </row>
    <row r="280" spans="6:8" ht="15.75">
      <c r="F280" s="45"/>
      <c r="G280" s="45"/>
      <c r="H280" s="45"/>
    </row>
    <row r="281" spans="6:8" ht="15.75">
      <c r="F281" s="45"/>
      <c r="G281" s="45"/>
      <c r="H281" s="45"/>
    </row>
    <row r="282" spans="6:8" ht="15.75">
      <c r="F282" s="45"/>
      <c r="G282" s="45"/>
      <c r="H282" s="45"/>
    </row>
    <row r="283" spans="6:8" ht="15.75">
      <c r="F283" s="45"/>
      <c r="G283" s="45"/>
      <c r="H283" s="45"/>
    </row>
    <row r="284" spans="6:8" ht="15.75">
      <c r="F284" s="45"/>
      <c r="G284" s="45"/>
      <c r="H284" s="45"/>
    </row>
    <row r="285" spans="6:8" ht="15.75">
      <c r="F285" s="45"/>
      <c r="G285" s="45"/>
      <c r="H285" s="45"/>
    </row>
    <row r="286" spans="6:8" ht="15.75">
      <c r="F286" s="45"/>
      <c r="G286" s="45"/>
      <c r="H286" s="45"/>
    </row>
    <row r="287" spans="6:8" ht="15.75">
      <c r="F287" s="45"/>
      <c r="G287" s="45"/>
      <c r="H287" s="45"/>
    </row>
    <row r="288" spans="6:8" ht="15.75">
      <c r="F288" s="45"/>
      <c r="G288" s="45"/>
      <c r="H288" s="45"/>
    </row>
    <row r="289" spans="6:8" ht="15.75">
      <c r="F289" s="45"/>
      <c r="G289" s="45"/>
      <c r="H289" s="45"/>
    </row>
    <row r="290" spans="6:8" ht="15.75">
      <c r="F290" s="45"/>
      <c r="G290" s="45"/>
      <c r="H290" s="45"/>
    </row>
    <row r="291" spans="6:8" ht="15.75">
      <c r="F291" s="45"/>
      <c r="G291" s="45"/>
      <c r="H291" s="45"/>
    </row>
    <row r="292" spans="6:8" ht="15.75">
      <c r="F292" s="45"/>
      <c r="G292" s="45"/>
      <c r="H292" s="45"/>
    </row>
    <row r="293" spans="6:8" ht="15.75">
      <c r="F293" s="45"/>
      <c r="G293" s="45"/>
      <c r="H293" s="45"/>
    </row>
    <row r="294" spans="6:8" ht="15.75">
      <c r="F294" s="45"/>
      <c r="G294" s="45"/>
      <c r="H294" s="45"/>
    </row>
    <row r="295" spans="6:8" ht="15.75">
      <c r="F295" s="45"/>
      <c r="G295" s="45"/>
      <c r="H295" s="45"/>
    </row>
    <row r="296" spans="6:8" ht="15.75">
      <c r="F296" s="45"/>
      <c r="G296" s="45"/>
      <c r="H296" s="45"/>
    </row>
    <row r="297" spans="6:8" ht="15.75">
      <c r="F297" s="45"/>
      <c r="G297" s="45"/>
      <c r="H297" s="45"/>
    </row>
    <row r="298" spans="6:8" ht="15.75">
      <c r="F298" s="45"/>
      <c r="G298" s="45"/>
      <c r="H298" s="45"/>
    </row>
    <row r="299" spans="6:8" ht="15.75">
      <c r="F299" s="45"/>
      <c r="G299" s="45"/>
      <c r="H299" s="45"/>
    </row>
    <row r="300" spans="6:8" ht="15.75">
      <c r="F300" s="45"/>
      <c r="G300" s="45"/>
      <c r="H300" s="45"/>
    </row>
    <row r="301" spans="6:8" ht="15.75">
      <c r="F301" s="45"/>
      <c r="G301" s="45"/>
      <c r="H301" s="45"/>
    </row>
    <row r="302" spans="6:8" ht="15.75">
      <c r="F302" s="45"/>
      <c r="G302" s="45"/>
      <c r="H302" s="45"/>
    </row>
    <row r="303" spans="6:8" ht="15.75">
      <c r="F303" s="45"/>
      <c r="G303" s="45"/>
      <c r="H303" s="45"/>
    </row>
  </sheetData>
  <sheetProtection insertColumns="0" insertRows="0" deleteColumns="0" deleteRows="0"/>
  <mergeCells count="16">
    <mergeCell ref="B11:D11"/>
    <mergeCell ref="B12:D12"/>
    <mergeCell ref="C1:F1"/>
    <mergeCell ref="C2:G2"/>
    <mergeCell ref="C3:G3"/>
    <mergeCell ref="B10:D10"/>
    <mergeCell ref="B42:H42"/>
    <mergeCell ref="B67:H67"/>
    <mergeCell ref="C4:G4"/>
    <mergeCell ref="A5:H5"/>
    <mergeCell ref="B9:D9"/>
    <mergeCell ref="B7:D7"/>
    <mergeCell ref="B8:D8"/>
    <mergeCell ref="B17:B18"/>
    <mergeCell ref="B13:D13"/>
    <mergeCell ref="B14:D14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30" r:id="rId1"/>
  <colBreaks count="1" manualBreakCount="1">
    <brk id="3" min="4" max="64" man="1"/>
  </colBreaks>
  <ignoredErrors>
    <ignoredError sqref="A4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8">
      <selection activeCell="F8" sqref="F8"/>
    </sheetView>
  </sheetViews>
  <sheetFormatPr defaultColWidth="9.00390625" defaultRowHeight="12.75"/>
  <cols>
    <col min="3" max="3" width="18.00390625" style="0" bestFit="1" customWidth="1"/>
    <col min="4" max="4" width="19.875" style="0" bestFit="1" customWidth="1"/>
    <col min="6" max="6" width="11.875" style="0" bestFit="1" customWidth="1"/>
    <col min="7" max="7" width="11.25390625" style="0" bestFit="1" customWidth="1"/>
  </cols>
  <sheetData>
    <row r="1" spans="1:8" ht="15.75">
      <c r="A1" s="5"/>
      <c r="B1" s="5"/>
      <c r="C1" s="222" t="s">
        <v>36</v>
      </c>
      <c r="D1" s="223"/>
      <c r="E1" s="223"/>
      <c r="F1" s="223"/>
      <c r="G1" s="6"/>
      <c r="H1" s="6"/>
    </row>
    <row r="2" spans="1:8" ht="15.75">
      <c r="A2" s="5"/>
      <c r="B2" s="5"/>
      <c r="C2" s="222" t="s">
        <v>35</v>
      </c>
      <c r="D2" s="223"/>
      <c r="E2" s="223"/>
      <c r="F2" s="223"/>
      <c r="G2" s="223"/>
      <c r="H2" s="6"/>
    </row>
    <row r="3" spans="1:8" ht="15.75">
      <c r="A3" s="5"/>
      <c r="B3" s="5"/>
      <c r="C3" s="222" t="s">
        <v>37</v>
      </c>
      <c r="D3" s="223"/>
      <c r="E3" s="223"/>
      <c r="F3" s="223"/>
      <c r="G3" s="223"/>
      <c r="H3" s="6"/>
    </row>
    <row r="4" spans="1:8" ht="15.75">
      <c r="A4" s="5"/>
      <c r="B4" s="5"/>
      <c r="C4" s="222" t="s">
        <v>134</v>
      </c>
      <c r="D4" s="223"/>
      <c r="E4" s="223"/>
      <c r="F4" s="223"/>
      <c r="G4" s="223"/>
      <c r="H4" s="6"/>
    </row>
    <row r="5" spans="1:8" ht="15.75">
      <c r="A5" s="227" t="s">
        <v>135</v>
      </c>
      <c r="B5" s="227"/>
      <c r="C5" s="227"/>
      <c r="D5" s="227"/>
      <c r="E5" s="227"/>
      <c r="F5" s="227"/>
      <c r="G5" s="227"/>
      <c r="H5" s="227"/>
    </row>
    <row r="6" spans="1:8" ht="15.75">
      <c r="A6" s="2"/>
      <c r="B6" s="2"/>
      <c r="C6" s="2" t="s">
        <v>93</v>
      </c>
      <c r="D6" s="2"/>
      <c r="E6" s="9"/>
      <c r="F6" s="9"/>
      <c r="G6" s="9"/>
      <c r="H6" s="9"/>
    </row>
    <row r="7" spans="1:8" ht="31.5">
      <c r="A7" s="10" t="s">
        <v>0</v>
      </c>
      <c r="B7" s="218" t="s">
        <v>82</v>
      </c>
      <c r="C7" s="219"/>
      <c r="D7" s="219"/>
      <c r="E7" s="11"/>
      <c r="F7" s="10" t="s">
        <v>83</v>
      </c>
      <c r="G7" s="10" t="s">
        <v>84</v>
      </c>
      <c r="H7" s="9"/>
    </row>
    <row r="8" spans="1:8" ht="15.75">
      <c r="A8" s="10" t="s">
        <v>85</v>
      </c>
      <c r="B8" s="228" t="s">
        <v>157</v>
      </c>
      <c r="C8" s="229"/>
      <c r="D8" s="229"/>
      <c r="E8" s="130"/>
      <c r="F8" s="131">
        <f>C64</f>
        <v>5526867.878361775</v>
      </c>
      <c r="G8" s="132">
        <f>F8/12</f>
        <v>460572.32319681457</v>
      </c>
      <c r="H8" s="9"/>
    </row>
    <row r="9" spans="1:8" ht="15.75">
      <c r="A9" s="14"/>
      <c r="B9" s="226" t="s">
        <v>86</v>
      </c>
      <c r="C9" s="226"/>
      <c r="D9" s="226"/>
      <c r="E9" s="9"/>
      <c r="F9" s="9"/>
      <c r="G9" s="9"/>
      <c r="H9" s="9"/>
    </row>
    <row r="10" spans="1:8" ht="15.75">
      <c r="A10" s="10" t="s">
        <v>87</v>
      </c>
      <c r="B10" s="218" t="s">
        <v>88</v>
      </c>
      <c r="C10" s="219"/>
      <c r="D10" s="219"/>
      <c r="E10" s="9"/>
      <c r="F10" s="15">
        <v>36000</v>
      </c>
      <c r="G10" s="15">
        <v>3000</v>
      </c>
      <c r="H10" s="9"/>
    </row>
    <row r="11" spans="1:8" ht="15.75">
      <c r="A11" s="10" t="s">
        <v>89</v>
      </c>
      <c r="B11" s="218" t="s">
        <v>90</v>
      </c>
      <c r="C11" s="219"/>
      <c r="D11" s="219"/>
      <c r="E11" s="9"/>
      <c r="F11" s="15">
        <v>18000</v>
      </c>
      <c r="G11" s="15">
        <v>1500</v>
      </c>
      <c r="H11" s="9"/>
    </row>
    <row r="12" spans="1:8" ht="15.75">
      <c r="A12" s="10" t="s">
        <v>91</v>
      </c>
      <c r="B12" s="218" t="s">
        <v>136</v>
      </c>
      <c r="C12" s="219"/>
      <c r="D12" s="219"/>
      <c r="E12" s="9"/>
      <c r="F12" s="15">
        <v>19200</v>
      </c>
      <c r="G12" s="10">
        <v>1600</v>
      </c>
      <c r="H12" s="9"/>
    </row>
    <row r="13" spans="1:8" ht="15.75">
      <c r="A13" s="10" t="s">
        <v>95</v>
      </c>
      <c r="B13" s="218" t="s">
        <v>96</v>
      </c>
      <c r="C13" s="219"/>
      <c r="D13" s="219"/>
      <c r="E13" s="9"/>
      <c r="F13" s="15">
        <v>12000</v>
      </c>
      <c r="G13" s="10">
        <v>1000</v>
      </c>
      <c r="H13" s="9"/>
    </row>
    <row r="14" spans="1:8" ht="15.75">
      <c r="A14" s="10"/>
      <c r="B14" s="220" t="s">
        <v>94</v>
      </c>
      <c r="C14" s="219"/>
      <c r="D14" s="219"/>
      <c r="E14" s="9"/>
      <c r="F14" s="18">
        <f>SUM(F10:F13)</f>
        <v>85200</v>
      </c>
      <c r="G14" s="18">
        <f>SUM(G10:G13)</f>
        <v>7100</v>
      </c>
      <c r="H14" s="9"/>
    </row>
    <row r="15" spans="1:8" ht="15.75">
      <c r="A15" s="19"/>
      <c r="B15" s="20"/>
      <c r="C15" s="21"/>
      <c r="D15" s="21"/>
      <c r="E15" s="22"/>
      <c r="F15" s="9"/>
      <c r="G15" s="9"/>
      <c r="H15" s="9"/>
    </row>
    <row r="16" spans="1:8" ht="15.75">
      <c r="A16" s="8"/>
      <c r="B16" s="8"/>
      <c r="C16" s="1" t="s">
        <v>81</v>
      </c>
      <c r="D16" s="23"/>
      <c r="E16" s="24"/>
      <c r="F16" s="23"/>
      <c r="G16" s="23"/>
      <c r="H16" s="23"/>
    </row>
    <row r="17" spans="1:8" ht="47.25">
      <c r="A17" s="25" t="s">
        <v>0</v>
      </c>
      <c r="B17" s="221" t="s">
        <v>1</v>
      </c>
      <c r="C17" s="26" t="s">
        <v>137</v>
      </c>
      <c r="D17" s="27"/>
      <c r="E17" s="28" t="s">
        <v>45</v>
      </c>
      <c r="F17" s="29" t="s">
        <v>73</v>
      </c>
      <c r="G17" s="29" t="s">
        <v>74</v>
      </c>
      <c r="H17" s="29" t="s">
        <v>75</v>
      </c>
    </row>
    <row r="18" spans="1:8" ht="78.75">
      <c r="A18" s="30"/>
      <c r="B18" s="221"/>
      <c r="C18" s="31" t="s">
        <v>27</v>
      </c>
      <c r="D18" s="31" t="s">
        <v>26</v>
      </c>
      <c r="E18" s="32"/>
      <c r="F18" s="31" t="s">
        <v>78</v>
      </c>
      <c r="G18" s="31" t="s">
        <v>78</v>
      </c>
      <c r="H18" s="31" t="s">
        <v>78</v>
      </c>
    </row>
    <row r="19" spans="1:8" ht="15.75">
      <c r="A19" s="33">
        <v>1</v>
      </c>
      <c r="B19" s="34" t="s">
        <v>79</v>
      </c>
      <c r="C19" s="152">
        <f>C21+C23</f>
        <v>2814909.5999999996</v>
      </c>
      <c r="D19" s="153">
        <f>D21+D23</f>
        <v>234575.8</v>
      </c>
      <c r="E19" s="35"/>
      <c r="F19" s="32"/>
      <c r="G19" s="32"/>
      <c r="H19" s="36"/>
    </row>
    <row r="20" spans="1:8" ht="15.75">
      <c r="A20" s="33"/>
      <c r="B20" s="25"/>
      <c r="C20" s="37"/>
      <c r="D20" s="37"/>
      <c r="E20" s="35" t="e">
        <f>D21/#REF!</f>
        <v>#REF!</v>
      </c>
      <c r="F20" s="38"/>
      <c r="G20" s="38"/>
      <c r="H20" s="38"/>
    </row>
    <row r="21" spans="1:8" ht="15.75">
      <c r="A21" s="58" t="s">
        <v>2</v>
      </c>
      <c r="B21" s="59" t="s">
        <v>3</v>
      </c>
      <c r="C21" s="61">
        <f>D21*12</f>
        <v>2427969.5999999996</v>
      </c>
      <c r="D21" s="61">
        <v>202330.8</v>
      </c>
      <c r="E21" s="60"/>
      <c r="F21" s="113">
        <f>D21/16308.9</f>
        <v>12.406158600518735</v>
      </c>
      <c r="G21" s="113">
        <f>D21/16308.9</f>
        <v>12.406158600518735</v>
      </c>
      <c r="H21" s="113">
        <f>D21/16308.9</f>
        <v>12.406158600518735</v>
      </c>
    </row>
    <row r="22" spans="1:8" ht="15.75">
      <c r="A22" s="62"/>
      <c r="B22" s="63"/>
      <c r="C22" s="61"/>
      <c r="D22" s="64"/>
      <c r="E22" s="60" t="e">
        <f>D23/#REF!</f>
        <v>#REF!</v>
      </c>
      <c r="F22" s="61"/>
      <c r="G22" s="61"/>
      <c r="H22" s="61"/>
    </row>
    <row r="23" spans="1:8" ht="15.75">
      <c r="A23" s="58" t="s">
        <v>4</v>
      </c>
      <c r="B23" s="59" t="s">
        <v>43</v>
      </c>
      <c r="C23" s="61">
        <f>SUM(C24:C37)</f>
        <v>386940</v>
      </c>
      <c r="D23" s="61">
        <f>SUM(D24:D37)</f>
        <v>32245</v>
      </c>
      <c r="E23" s="60"/>
      <c r="F23" s="113">
        <f>D23/16308.9</f>
        <v>1.977141315478052</v>
      </c>
      <c r="G23" s="113">
        <f>D23/16308.9</f>
        <v>1.977141315478052</v>
      </c>
      <c r="H23" s="113">
        <f>D23/16308.9</f>
        <v>1.977141315478052</v>
      </c>
    </row>
    <row r="24" spans="1:8" ht="15.75">
      <c r="A24" s="62" t="s">
        <v>5</v>
      </c>
      <c r="B24" s="63" t="s">
        <v>156</v>
      </c>
      <c r="C24" s="64">
        <f>30000+20000</f>
        <v>50000</v>
      </c>
      <c r="D24" s="64">
        <f>C24/12</f>
        <v>4166.666666666667</v>
      </c>
      <c r="E24" s="60"/>
      <c r="F24" s="61"/>
      <c r="G24" s="61"/>
      <c r="H24" s="61"/>
    </row>
    <row r="25" spans="1:8" ht="15.75">
      <c r="A25" s="62" t="s">
        <v>6</v>
      </c>
      <c r="B25" s="63" t="s">
        <v>9</v>
      </c>
      <c r="C25" s="64">
        <v>70000</v>
      </c>
      <c r="D25" s="64">
        <f aca="true" t="shared" si="0" ref="D25:D36">C25/12</f>
        <v>5833.333333333333</v>
      </c>
      <c r="E25" s="60"/>
      <c r="F25" s="61"/>
      <c r="G25" s="61"/>
      <c r="H25" s="61"/>
    </row>
    <row r="26" spans="1:8" ht="15.75">
      <c r="A26" s="62" t="s">
        <v>7</v>
      </c>
      <c r="B26" s="63" t="s">
        <v>28</v>
      </c>
      <c r="C26" s="64">
        <v>13000</v>
      </c>
      <c r="D26" s="64">
        <f t="shared" si="0"/>
        <v>1083.3333333333333</v>
      </c>
      <c r="E26" s="60"/>
      <c r="F26" s="61"/>
      <c r="G26" s="61"/>
      <c r="H26" s="61"/>
    </row>
    <row r="27" spans="1:8" ht="15.75">
      <c r="A27" s="62" t="s">
        <v>8</v>
      </c>
      <c r="B27" s="63" t="s">
        <v>39</v>
      </c>
      <c r="C27" s="64">
        <v>2940</v>
      </c>
      <c r="D27" s="64">
        <f t="shared" si="0"/>
        <v>245</v>
      </c>
      <c r="E27" s="60"/>
      <c r="F27" s="61"/>
      <c r="G27" s="61"/>
      <c r="H27" s="61"/>
    </row>
    <row r="28" spans="1:8" ht="15.75">
      <c r="A28" s="62" t="s">
        <v>10</v>
      </c>
      <c r="B28" s="63" t="s">
        <v>139</v>
      </c>
      <c r="C28" s="64">
        <v>70000</v>
      </c>
      <c r="D28" s="64">
        <f t="shared" si="0"/>
        <v>5833.333333333333</v>
      </c>
      <c r="E28" s="60"/>
      <c r="F28" s="61"/>
      <c r="G28" s="61"/>
      <c r="H28" s="61"/>
    </row>
    <row r="29" spans="1:8" ht="15.75">
      <c r="A29" s="62" t="s">
        <v>11</v>
      </c>
      <c r="B29" s="63" t="s">
        <v>19</v>
      </c>
      <c r="C29" s="64">
        <v>8000</v>
      </c>
      <c r="D29" s="64">
        <f t="shared" si="0"/>
        <v>666.6666666666666</v>
      </c>
      <c r="E29" s="60"/>
      <c r="F29" s="61"/>
      <c r="G29" s="61"/>
      <c r="H29" s="61"/>
    </row>
    <row r="30" spans="1:8" ht="15.75">
      <c r="A30" s="62" t="s">
        <v>40</v>
      </c>
      <c r="B30" s="63" t="s">
        <v>42</v>
      </c>
      <c r="C30" s="64">
        <v>80000</v>
      </c>
      <c r="D30" s="64">
        <f t="shared" si="0"/>
        <v>6666.666666666667</v>
      </c>
      <c r="E30" s="60"/>
      <c r="F30" s="61"/>
      <c r="G30" s="61"/>
      <c r="H30" s="61"/>
    </row>
    <row r="31" spans="1:8" ht="15.75">
      <c r="A31" s="62" t="s">
        <v>41</v>
      </c>
      <c r="B31" s="63" t="s">
        <v>111</v>
      </c>
      <c r="C31" s="64">
        <v>15000</v>
      </c>
      <c r="D31" s="64">
        <f t="shared" si="0"/>
        <v>1250</v>
      </c>
      <c r="E31" s="60"/>
      <c r="F31" s="61"/>
      <c r="G31" s="61"/>
      <c r="H31" s="61"/>
    </row>
    <row r="32" spans="1:8" ht="15.75">
      <c r="A32" s="62" t="s">
        <v>112</v>
      </c>
      <c r="B32" s="63" t="s">
        <v>62</v>
      </c>
      <c r="C32" s="64">
        <v>9000</v>
      </c>
      <c r="D32" s="64">
        <f t="shared" si="0"/>
        <v>750</v>
      </c>
      <c r="E32" s="60"/>
      <c r="F32" s="61"/>
      <c r="G32" s="61"/>
      <c r="H32" s="61"/>
    </row>
    <row r="33" spans="1:8" ht="15.75">
      <c r="A33" s="62" t="s">
        <v>44</v>
      </c>
      <c r="B33" s="63" t="s">
        <v>127</v>
      </c>
      <c r="C33" s="64">
        <v>4000</v>
      </c>
      <c r="D33" s="64">
        <f t="shared" si="0"/>
        <v>333.3333333333333</v>
      </c>
      <c r="E33" s="60"/>
      <c r="F33" s="61"/>
      <c r="G33" s="61"/>
      <c r="H33" s="61"/>
    </row>
    <row r="34" spans="1:8" ht="15.75">
      <c r="A34" s="62" t="s">
        <v>68</v>
      </c>
      <c r="B34" s="63" t="s">
        <v>155</v>
      </c>
      <c r="C34" s="64">
        <v>9000</v>
      </c>
      <c r="D34" s="64">
        <f t="shared" si="0"/>
        <v>750</v>
      </c>
      <c r="E34" s="60"/>
      <c r="F34" s="61"/>
      <c r="G34" s="61"/>
      <c r="H34" s="61"/>
    </row>
    <row r="35" spans="1:8" ht="15.75">
      <c r="A35" s="62" t="s">
        <v>69</v>
      </c>
      <c r="B35" s="63" t="s">
        <v>65</v>
      </c>
      <c r="C35" s="64">
        <v>4000</v>
      </c>
      <c r="D35" s="64">
        <f t="shared" si="0"/>
        <v>333.3333333333333</v>
      </c>
      <c r="E35" s="60"/>
      <c r="F35" s="61"/>
      <c r="G35" s="61"/>
      <c r="H35" s="61"/>
    </row>
    <row r="36" spans="1:8" ht="15.75">
      <c r="A36" s="62" t="s">
        <v>70</v>
      </c>
      <c r="B36" s="63" t="s">
        <v>140</v>
      </c>
      <c r="C36" s="64">
        <v>52000</v>
      </c>
      <c r="D36" s="64">
        <f t="shared" si="0"/>
        <v>4333.333333333333</v>
      </c>
      <c r="E36" s="60"/>
      <c r="F36" s="61"/>
      <c r="G36" s="61"/>
      <c r="H36" s="61"/>
    </row>
    <row r="37" spans="1:8" ht="15.75">
      <c r="A37" s="62"/>
      <c r="B37" s="63"/>
      <c r="C37" s="64"/>
      <c r="D37" s="64"/>
      <c r="E37" s="60"/>
      <c r="F37" s="61"/>
      <c r="G37" s="61"/>
      <c r="H37" s="61"/>
    </row>
    <row r="38" spans="1:8" ht="15.75">
      <c r="A38" s="62"/>
      <c r="B38" s="63"/>
      <c r="C38" s="64"/>
      <c r="D38" s="64"/>
      <c r="E38" s="60"/>
      <c r="F38" s="61"/>
      <c r="G38" s="61"/>
      <c r="H38" s="61"/>
    </row>
    <row r="39" spans="1:8" ht="15.75">
      <c r="A39" s="58" t="s">
        <v>56</v>
      </c>
      <c r="B39" s="59" t="s">
        <v>58</v>
      </c>
      <c r="C39" s="61">
        <f>C41+C40</f>
        <v>956496.2578839591</v>
      </c>
      <c r="D39" s="61">
        <f>D41+D40</f>
        <v>79708.02149032992</v>
      </c>
      <c r="E39" s="65" t="e">
        <f>D40/#REF!</f>
        <v>#REF!</v>
      </c>
      <c r="F39" s="113">
        <f>D39/16308.9</f>
        <v>4.887394090976701</v>
      </c>
      <c r="G39" s="113">
        <f>D39/16308.9</f>
        <v>4.887394090976701</v>
      </c>
      <c r="H39" s="113">
        <f>D39/16308.9</f>
        <v>4.887394090976701</v>
      </c>
    </row>
    <row r="40" spans="1:8" ht="15.75">
      <c r="A40" s="62" t="s">
        <v>57</v>
      </c>
      <c r="B40" s="59" t="s">
        <v>3</v>
      </c>
      <c r="C40" s="61">
        <f>D40*12</f>
        <v>885943.3200000001</v>
      </c>
      <c r="D40" s="61">
        <v>73828.61</v>
      </c>
      <c r="E40" s="66"/>
      <c r="F40" s="61"/>
      <c r="G40" s="61"/>
      <c r="H40" s="61"/>
    </row>
    <row r="41" spans="1:8" ht="15.75">
      <c r="A41" s="62" t="s">
        <v>114</v>
      </c>
      <c r="B41" s="63" t="s">
        <v>38</v>
      </c>
      <c r="C41" s="64">
        <f>D41*12</f>
        <v>70552.93788395904</v>
      </c>
      <c r="D41" s="64">
        <f>D40/29.3/12*28</f>
        <v>5879.41149032992</v>
      </c>
      <c r="E41" s="67"/>
      <c r="F41" s="68"/>
      <c r="G41" s="68"/>
      <c r="H41" s="68"/>
    </row>
    <row r="42" spans="1:8" ht="15.75">
      <c r="A42" s="58" t="s">
        <v>12</v>
      </c>
      <c r="B42" s="214" t="s">
        <v>80</v>
      </c>
      <c r="C42" s="215"/>
      <c r="D42" s="215"/>
      <c r="E42" s="215"/>
      <c r="F42" s="215"/>
      <c r="G42" s="215"/>
      <c r="H42" s="216"/>
    </row>
    <row r="43" spans="1:8" ht="15.75">
      <c r="A43" s="58"/>
      <c r="B43" s="69"/>
      <c r="C43" s="61"/>
      <c r="D43" s="61"/>
      <c r="E43" s="60"/>
      <c r="F43" s="61"/>
      <c r="G43" s="61"/>
      <c r="H43" s="61"/>
    </row>
    <row r="44" spans="1:8" ht="15.75">
      <c r="A44" s="58" t="s">
        <v>13</v>
      </c>
      <c r="B44" s="59" t="s">
        <v>48</v>
      </c>
      <c r="C44" s="61">
        <f>SUM(C45:C47)</f>
        <v>596388.1228668942</v>
      </c>
      <c r="D44" s="61">
        <f>SUM(D45:D47)</f>
        <v>49699.01023890785</v>
      </c>
      <c r="E44" s="60"/>
      <c r="F44" s="113">
        <f>I49/4722.2</f>
        <v>0</v>
      </c>
      <c r="G44" s="113">
        <f>J49/7347.9</f>
        <v>0</v>
      </c>
      <c r="H44" s="113">
        <f>K49/3755.8</f>
        <v>0</v>
      </c>
    </row>
    <row r="45" spans="1:8" ht="15.75">
      <c r="A45" s="62" t="s">
        <v>15</v>
      </c>
      <c r="B45" s="59" t="s">
        <v>3</v>
      </c>
      <c r="C45" s="61">
        <f>D45*12</f>
        <v>546840</v>
      </c>
      <c r="D45" s="61">
        <v>45570</v>
      </c>
      <c r="E45" s="60"/>
      <c r="F45" s="61"/>
      <c r="G45" s="70"/>
      <c r="H45" s="61"/>
    </row>
    <row r="46" spans="1:8" ht="15.75">
      <c r="A46" s="62" t="s">
        <v>46</v>
      </c>
      <c r="B46" s="63" t="s">
        <v>38</v>
      </c>
      <c r="C46" s="64">
        <f>D46*12</f>
        <v>43548.12286689419</v>
      </c>
      <c r="D46" s="64">
        <f>D45/29.3/12*28</f>
        <v>3629.0102389078493</v>
      </c>
      <c r="E46" s="60"/>
      <c r="F46" s="63"/>
      <c r="G46" s="63"/>
      <c r="H46" s="63"/>
    </row>
    <row r="47" spans="1:8" ht="15.75">
      <c r="A47" s="62" t="s">
        <v>47</v>
      </c>
      <c r="B47" s="63" t="s">
        <v>49</v>
      </c>
      <c r="C47" s="64">
        <f>D47*12</f>
        <v>6000</v>
      </c>
      <c r="D47" s="64">
        <v>500</v>
      </c>
      <c r="E47" s="60"/>
      <c r="F47" s="64"/>
      <c r="G47" s="64"/>
      <c r="H47" s="64"/>
    </row>
    <row r="48" spans="1:8" ht="15.75">
      <c r="A48" s="63"/>
      <c r="B48" s="63"/>
      <c r="C48" s="64"/>
      <c r="D48" s="64"/>
      <c r="E48" s="60"/>
      <c r="F48" s="61"/>
      <c r="G48" s="61"/>
      <c r="H48" s="61"/>
    </row>
    <row r="49" spans="1:8" ht="15.75">
      <c r="A49" s="62"/>
      <c r="B49" s="63"/>
      <c r="C49" s="64"/>
      <c r="D49" s="64"/>
      <c r="E49" s="60" t="e">
        <f>D50/#REF!</f>
        <v>#REF!</v>
      </c>
      <c r="F49" s="61"/>
      <c r="G49" s="61"/>
      <c r="H49" s="61"/>
    </row>
    <row r="50" spans="1:8" ht="15.75">
      <c r="A50" s="58" t="s">
        <v>16</v>
      </c>
      <c r="B50" s="59" t="s">
        <v>51</v>
      </c>
      <c r="C50" s="61">
        <f>C51+C52+C53</f>
        <v>450608.15017064847</v>
      </c>
      <c r="D50" s="61">
        <f>D51+D52+D53</f>
        <v>37550.679180887375</v>
      </c>
      <c r="E50" s="60"/>
      <c r="F50" s="113">
        <f>D50/15895.8</f>
        <v>2.362301940190955</v>
      </c>
      <c r="G50" s="113">
        <f>D50/15895.8</f>
        <v>2.362301940190955</v>
      </c>
      <c r="H50" s="113">
        <f>D50/15895.8</f>
        <v>2.362301940190955</v>
      </c>
    </row>
    <row r="51" spans="1:8" ht="15.75">
      <c r="A51" s="58" t="s">
        <v>17</v>
      </c>
      <c r="B51" s="59" t="s">
        <v>14</v>
      </c>
      <c r="C51" s="61">
        <f>D51*12</f>
        <v>414036</v>
      </c>
      <c r="D51" s="61">
        <v>34503</v>
      </c>
      <c r="E51" s="60"/>
      <c r="F51" s="61"/>
      <c r="G51" s="61"/>
      <c r="H51" s="61"/>
    </row>
    <row r="52" spans="1:8" ht="15.75">
      <c r="A52" s="62" t="s">
        <v>108</v>
      </c>
      <c r="B52" s="63" t="s">
        <v>38</v>
      </c>
      <c r="C52" s="61">
        <f>D52*12</f>
        <v>32972.15017064846</v>
      </c>
      <c r="D52" s="61">
        <f>D51/29.3/12*28</f>
        <v>2747.679180887372</v>
      </c>
      <c r="E52" s="60"/>
      <c r="F52" s="61"/>
      <c r="G52" s="61"/>
      <c r="H52" s="61"/>
    </row>
    <row r="53" spans="1:8" ht="15.75">
      <c r="A53" s="114" t="s">
        <v>126</v>
      </c>
      <c r="B53" s="63" t="s">
        <v>49</v>
      </c>
      <c r="C53" s="64">
        <f>D53*12</f>
        <v>3600</v>
      </c>
      <c r="D53" s="64">
        <v>300</v>
      </c>
      <c r="E53" s="60"/>
      <c r="F53" s="61"/>
      <c r="G53" s="61"/>
      <c r="H53" s="61"/>
    </row>
    <row r="54" spans="1:8" ht="15.75">
      <c r="A54" s="62"/>
      <c r="B54" s="59"/>
      <c r="C54" s="61"/>
      <c r="D54" s="61"/>
      <c r="E54" s="60"/>
      <c r="F54" s="61"/>
      <c r="G54" s="61"/>
      <c r="H54" s="61"/>
    </row>
    <row r="55" spans="1:8" ht="15.75">
      <c r="A55" s="58" t="s">
        <v>20</v>
      </c>
      <c r="B55" s="59" t="s">
        <v>21</v>
      </c>
      <c r="C55" s="61">
        <f>C56+C57+C58</f>
        <v>708465.7474402731</v>
      </c>
      <c r="D55" s="61">
        <f>D56+D57+D58</f>
        <v>59038.81228668942</v>
      </c>
      <c r="E55" s="60"/>
      <c r="F55" s="113">
        <f>F62/F61</f>
        <v>15.74585932897398</v>
      </c>
      <c r="G55" s="113">
        <f>G62/G61</f>
        <v>13.477043800548014</v>
      </c>
      <c r="H55" s="113">
        <f>H62/H61</f>
        <v>14.4827536286769</v>
      </c>
    </row>
    <row r="56" spans="1:8" ht="15.75">
      <c r="A56" s="62" t="s">
        <v>22</v>
      </c>
      <c r="B56" s="59" t="s">
        <v>14</v>
      </c>
      <c r="C56" s="64">
        <f>D56*12</f>
        <v>656208</v>
      </c>
      <c r="D56" s="64">
        <v>54684</v>
      </c>
      <c r="E56" s="60" t="e">
        <f>(D57+D56)/#REF!</f>
        <v>#REF!</v>
      </c>
      <c r="F56" s="64"/>
      <c r="G56" s="64"/>
      <c r="H56" s="64"/>
    </row>
    <row r="57" spans="1:8" ht="15.75">
      <c r="A57" s="62" t="s">
        <v>123</v>
      </c>
      <c r="B57" s="63" t="s">
        <v>38</v>
      </c>
      <c r="C57" s="64">
        <f>D57*12</f>
        <v>52257.74744027303</v>
      </c>
      <c r="D57" s="64">
        <f>D56/29.3/12*28</f>
        <v>4354.812286689419</v>
      </c>
      <c r="E57" s="60"/>
      <c r="F57" s="64"/>
      <c r="G57" s="64"/>
      <c r="H57" s="64"/>
    </row>
    <row r="58" spans="1:8" ht="236.25">
      <c r="A58" s="115" t="s">
        <v>124</v>
      </c>
      <c r="B58" s="116" t="s">
        <v>158</v>
      </c>
      <c r="C58" s="117"/>
      <c r="D58" s="117"/>
      <c r="E58" s="118"/>
      <c r="F58" s="119"/>
      <c r="G58" s="119"/>
      <c r="H58" s="119"/>
    </row>
    <row r="59" spans="1:8" ht="15.75">
      <c r="A59" s="115"/>
      <c r="B59" s="116"/>
      <c r="C59" s="117"/>
      <c r="D59" s="117" t="s">
        <v>125</v>
      </c>
      <c r="E59" s="118">
        <v>26.62</v>
      </c>
      <c r="F59" s="120">
        <f>F60/12</f>
        <v>56775</v>
      </c>
      <c r="G59" s="120">
        <f>G60/12</f>
        <v>71616.66666666667</v>
      </c>
      <c r="H59" s="120">
        <f>H60/12</f>
        <v>40383.333333333336</v>
      </c>
    </row>
    <row r="60" spans="1:8" ht="15.75">
      <c r="A60" s="121"/>
      <c r="B60" s="122"/>
      <c r="C60" s="123" t="s">
        <v>120</v>
      </c>
      <c r="D60" s="124">
        <f>D55/15826</f>
        <v>3.7304948999551004</v>
      </c>
      <c r="E60" s="118"/>
      <c r="F60" s="119">
        <v>681300</v>
      </c>
      <c r="G60" s="119">
        <v>859400</v>
      </c>
      <c r="H60" s="119">
        <v>484600</v>
      </c>
    </row>
    <row r="61" spans="1:8" ht="15.75">
      <c r="A61" s="121"/>
      <c r="B61" s="122"/>
      <c r="C61" s="123" t="s">
        <v>119</v>
      </c>
      <c r="D61" s="123" t="s">
        <v>118</v>
      </c>
      <c r="E61" s="118"/>
      <c r="F61" s="119">
        <v>4725.2</v>
      </c>
      <c r="G61" s="119">
        <v>7347.9</v>
      </c>
      <c r="H61" s="125">
        <v>3755.8</v>
      </c>
    </row>
    <row r="62" spans="1:8" ht="15.75">
      <c r="A62" s="126"/>
      <c r="B62" s="127"/>
      <c r="C62" s="119"/>
      <c r="D62" s="119" t="s">
        <v>121</v>
      </c>
      <c r="E62" s="118"/>
      <c r="F62" s="119">
        <f>D60*F61+F59</f>
        <v>74402.33450126785</v>
      </c>
      <c r="G62" s="119">
        <f>D60*G61+G59</f>
        <v>99027.97014204675</v>
      </c>
      <c r="H62" s="119">
        <f>D60*H61+H59</f>
        <v>54394.3260785847</v>
      </c>
    </row>
    <row r="63" spans="1:8" ht="15.75">
      <c r="A63" s="58"/>
      <c r="B63" s="80"/>
      <c r="C63" s="61"/>
      <c r="D63" s="61"/>
      <c r="E63" s="60" t="e">
        <f>D64/#REF!</f>
        <v>#REF!</v>
      </c>
      <c r="F63" s="61"/>
      <c r="G63" s="61"/>
      <c r="H63" s="61"/>
    </row>
    <row r="64" spans="1:8" ht="15.75">
      <c r="A64" s="128" t="s">
        <v>31</v>
      </c>
      <c r="B64" s="116"/>
      <c r="C64" s="119">
        <f>D64*12</f>
        <v>5526867.878361775</v>
      </c>
      <c r="D64" s="119">
        <f>D55+D50+D21+D23+D39+D44</f>
        <v>460572.3231968145</v>
      </c>
      <c r="E64" s="118"/>
      <c r="F64" s="119">
        <f>F55+F50+F44+F39+F23+F21</f>
        <v>37.378855276138424</v>
      </c>
      <c r="G64" s="119">
        <f>G55+G50+G44+G39+G23+G21</f>
        <v>35.110039747712456</v>
      </c>
      <c r="H64" s="119">
        <f>H55+H50+H44+H39+H23+H21</f>
        <v>36.11574957584134</v>
      </c>
    </row>
    <row r="65" spans="1:8" ht="15.75">
      <c r="A65" s="128" t="s">
        <v>97</v>
      </c>
      <c r="B65" s="116"/>
      <c r="C65" s="119">
        <f>D65*12</f>
        <v>73200</v>
      </c>
      <c r="D65" s="119">
        <v>6100</v>
      </c>
      <c r="E65" s="129"/>
      <c r="F65" s="119">
        <v>0.39</v>
      </c>
      <c r="G65" s="119">
        <v>0.39</v>
      </c>
      <c r="H65" s="119">
        <v>0.39</v>
      </c>
    </row>
    <row r="66" spans="1:8" ht="15.75">
      <c r="A66" s="128" t="s">
        <v>98</v>
      </c>
      <c r="B66" s="116"/>
      <c r="C66" s="119"/>
      <c r="D66" s="119">
        <f>D64-D65</f>
        <v>454472.3231968145</v>
      </c>
      <c r="E66" s="129"/>
      <c r="F66" s="119">
        <f>F64-F65</f>
        <v>36.98885527613842</v>
      </c>
      <c r="G66" s="119">
        <f>G64-G65</f>
        <v>34.720039747712455</v>
      </c>
      <c r="H66" s="119">
        <f>H64-H65</f>
        <v>35.72574957584134</v>
      </c>
    </row>
    <row r="67" spans="1:8" ht="15.75">
      <c r="A67" s="62"/>
      <c r="B67" s="74"/>
      <c r="C67" s="64"/>
      <c r="D67" s="146" t="s">
        <v>133</v>
      </c>
      <c r="E67" s="150"/>
      <c r="F67" s="147">
        <v>28.71</v>
      </c>
      <c r="G67" s="147">
        <v>32.01</v>
      </c>
      <c r="H67" s="147">
        <v>31.86</v>
      </c>
    </row>
    <row r="68" spans="1:8" ht="15.75">
      <c r="A68" s="58" t="s">
        <v>101</v>
      </c>
      <c r="B68" s="217" t="s">
        <v>54</v>
      </c>
      <c r="C68" s="215"/>
      <c r="D68" s="215"/>
      <c r="E68" s="215"/>
      <c r="F68" s="215"/>
      <c r="G68" s="215"/>
      <c r="H68" s="216"/>
    </row>
    <row r="69" spans="1:8" ht="141.75">
      <c r="A69" s="62" t="s">
        <v>24</v>
      </c>
      <c r="B69" s="74" t="s">
        <v>60</v>
      </c>
      <c r="C69" s="64">
        <v>102427</v>
      </c>
      <c r="D69" s="64">
        <f>C69/12</f>
        <v>8535.583333333334</v>
      </c>
      <c r="E69" s="60">
        <v>1.03</v>
      </c>
      <c r="F69" s="140">
        <v>0.54</v>
      </c>
      <c r="G69" s="140">
        <v>0.54</v>
      </c>
      <c r="H69" s="140">
        <v>0.54</v>
      </c>
    </row>
    <row r="70" spans="1:8" ht="189">
      <c r="A70" s="62" t="s">
        <v>23</v>
      </c>
      <c r="B70" s="74" t="s">
        <v>59</v>
      </c>
      <c r="C70" s="64">
        <v>54503</v>
      </c>
      <c r="D70" s="64">
        <v>5330</v>
      </c>
      <c r="E70" s="60">
        <v>13.5</v>
      </c>
      <c r="F70" s="64"/>
      <c r="G70" s="140">
        <v>0.4</v>
      </c>
      <c r="H70" s="140">
        <v>0.4</v>
      </c>
    </row>
    <row r="71" spans="1:8" ht="63">
      <c r="A71" s="62" t="s">
        <v>25</v>
      </c>
      <c r="B71" s="83" t="s">
        <v>53</v>
      </c>
      <c r="C71" s="64">
        <f>D71*12</f>
        <v>42180</v>
      </c>
      <c r="D71" s="64">
        <v>3515</v>
      </c>
      <c r="E71" s="60">
        <v>3.64</v>
      </c>
      <c r="F71" s="140">
        <v>13.5</v>
      </c>
      <c r="G71" s="140">
        <v>13.5</v>
      </c>
      <c r="H71" s="140">
        <v>13.5</v>
      </c>
    </row>
    <row r="72" spans="1:8" ht="157.5">
      <c r="A72" s="62" t="s">
        <v>30</v>
      </c>
      <c r="B72" s="74" t="s">
        <v>50</v>
      </c>
      <c r="C72" s="64">
        <v>232832</v>
      </c>
      <c r="D72" s="64">
        <v>26740</v>
      </c>
      <c r="E72" s="60">
        <v>105.46</v>
      </c>
      <c r="F72" s="64"/>
      <c r="G72" s="140">
        <v>3.64</v>
      </c>
      <c r="H72" s="64"/>
    </row>
    <row r="73" spans="1:8" ht="94.5">
      <c r="A73" s="62" t="s">
        <v>55</v>
      </c>
      <c r="B73" s="74" t="s">
        <v>100</v>
      </c>
      <c r="C73" s="64">
        <v>74666</v>
      </c>
      <c r="D73" s="64">
        <f>C73/12</f>
        <v>6222.166666666667</v>
      </c>
      <c r="E73" s="60">
        <v>5.55</v>
      </c>
      <c r="F73" s="140">
        <v>105.46</v>
      </c>
      <c r="G73" s="64"/>
      <c r="H73" s="64"/>
    </row>
    <row r="74" spans="1:8" ht="31.5">
      <c r="A74" s="141" t="s">
        <v>99</v>
      </c>
      <c r="B74" s="142" t="s">
        <v>128</v>
      </c>
      <c r="C74" s="143">
        <f>D74*12</f>
        <v>83640</v>
      </c>
      <c r="D74" s="143">
        <v>6970</v>
      </c>
      <c r="E74" s="66"/>
      <c r="F74" s="144" t="s">
        <v>132</v>
      </c>
      <c r="G74" s="144"/>
      <c r="H74" s="144"/>
    </row>
    <row r="75" spans="1:8" ht="15.75">
      <c r="A75" s="141" t="s">
        <v>102</v>
      </c>
      <c r="B75" s="151" t="s">
        <v>149</v>
      </c>
      <c r="C75" s="143">
        <f>D75*12</f>
        <v>1063500</v>
      </c>
      <c r="D75" s="143">
        <v>88625</v>
      </c>
      <c r="E75" s="66" t="e">
        <f>D76/#REF!</f>
        <v>#REF!</v>
      </c>
      <c r="F75" s="143" t="s">
        <v>132</v>
      </c>
      <c r="G75" s="143"/>
      <c r="H75" s="143"/>
    </row>
    <row r="76" spans="1:8" ht="15.75">
      <c r="A76" s="148" t="s">
        <v>103</v>
      </c>
      <c r="B76" s="149" t="s">
        <v>72</v>
      </c>
      <c r="C76" s="140"/>
      <c r="D76" s="140"/>
      <c r="E76" s="60"/>
      <c r="F76" s="140"/>
      <c r="G76" s="140"/>
      <c r="H76" s="140"/>
    </row>
    <row r="77" spans="1:8" ht="15.75">
      <c r="A77" s="62" t="s">
        <v>104</v>
      </c>
      <c r="B77" s="63" t="s">
        <v>52</v>
      </c>
      <c r="C77" s="64">
        <f>D77*13</f>
        <v>140491</v>
      </c>
      <c r="D77" s="64">
        <v>10807</v>
      </c>
      <c r="E77" s="60" t="e">
        <f>D80/#REF!</f>
        <v>#REF!</v>
      </c>
      <c r="F77" s="64"/>
      <c r="G77" s="140">
        <v>1.59</v>
      </c>
      <c r="H77" s="64"/>
    </row>
    <row r="78" spans="1:8" ht="15.75">
      <c r="A78" s="136" t="s">
        <v>105</v>
      </c>
      <c r="B78" s="137" t="s">
        <v>152</v>
      </c>
      <c r="C78" s="138">
        <f>D78*12</f>
        <v>62400</v>
      </c>
      <c r="D78" s="138">
        <v>5200</v>
      </c>
      <c r="E78" s="139"/>
      <c r="F78" s="138">
        <v>0.33</v>
      </c>
      <c r="G78" s="138">
        <v>0.33</v>
      </c>
      <c r="H78" s="138">
        <v>0.33</v>
      </c>
    </row>
    <row r="79" spans="1:8" ht="15.75">
      <c r="A79" s="141" t="s">
        <v>129</v>
      </c>
      <c r="B79" s="145" t="s">
        <v>130</v>
      </c>
      <c r="C79" s="143">
        <v>175000</v>
      </c>
      <c r="D79" s="143">
        <v>14583</v>
      </c>
      <c r="E79" s="66"/>
      <c r="F79" s="143" t="s">
        <v>132</v>
      </c>
      <c r="G79" s="144"/>
      <c r="H79" s="143"/>
    </row>
    <row r="80" spans="1:8" ht="31.5">
      <c r="A80" s="62" t="s">
        <v>131</v>
      </c>
      <c r="B80" s="84" t="s">
        <v>77</v>
      </c>
      <c r="C80" s="64">
        <v>27540</v>
      </c>
      <c r="D80" s="64">
        <f>C80/12</f>
        <v>2295</v>
      </c>
      <c r="E80" s="60"/>
      <c r="F80" s="64"/>
      <c r="G80" s="140">
        <v>0.2</v>
      </c>
      <c r="H80" s="140">
        <v>0.2</v>
      </c>
    </row>
    <row r="81" spans="1:8" ht="15.75">
      <c r="A81" s="89"/>
      <c r="B81" s="133"/>
      <c r="C81" s="87"/>
      <c r="D81" s="87"/>
      <c r="E81" s="134"/>
      <c r="F81" s="134"/>
      <c r="G81" s="135"/>
      <c r="H81" s="135"/>
    </row>
    <row r="82" spans="1:8" ht="15.75">
      <c r="A82" s="85"/>
      <c r="B82" s="86"/>
      <c r="C82" s="87"/>
      <c r="D82" s="87"/>
      <c r="E82" s="88"/>
      <c r="F82" s="88"/>
      <c r="G82" s="88"/>
      <c r="H82" s="88"/>
    </row>
    <row r="83" spans="1:8" ht="15.75">
      <c r="A83" s="89"/>
      <c r="B83" s="90"/>
      <c r="C83" s="88"/>
      <c r="D83" s="91"/>
      <c r="E83" s="88"/>
      <c r="F83" s="88"/>
      <c r="G83" s="88"/>
      <c r="H83" s="88"/>
    </row>
    <row r="84" spans="1:8" ht="15.75">
      <c r="A84" s="92" t="s">
        <v>32</v>
      </c>
      <c r="B84" s="92"/>
      <c r="C84" s="91"/>
      <c r="D84" s="91"/>
      <c r="E84" s="88"/>
      <c r="F84" s="88"/>
      <c r="G84" s="88"/>
      <c r="H84" s="88"/>
    </row>
    <row r="85" spans="1:8" ht="15.75">
      <c r="A85" s="92" t="s">
        <v>33</v>
      </c>
      <c r="B85" s="92"/>
      <c r="C85" s="91"/>
      <c r="D85" s="91"/>
      <c r="E85" s="88"/>
      <c r="F85" s="88"/>
      <c r="G85" s="88"/>
      <c r="H85" s="88"/>
    </row>
    <row r="86" spans="1:8" ht="15.75">
      <c r="A86" s="92" t="s">
        <v>34</v>
      </c>
      <c r="B86" s="92"/>
      <c r="C86" s="91"/>
      <c r="D86" s="91"/>
      <c r="E86" s="88"/>
      <c r="F86" s="88"/>
      <c r="G86" s="88"/>
      <c r="H86" s="88"/>
    </row>
  </sheetData>
  <sheetProtection/>
  <mergeCells count="16">
    <mergeCell ref="B42:H42"/>
    <mergeCell ref="B68:H68"/>
    <mergeCell ref="B10:D10"/>
    <mergeCell ref="B11:D11"/>
    <mergeCell ref="B14:D14"/>
    <mergeCell ref="B17:B18"/>
    <mergeCell ref="B12:D12"/>
    <mergeCell ref="B13:D13"/>
    <mergeCell ref="C1:F1"/>
    <mergeCell ref="C2:G2"/>
    <mergeCell ref="C3:G3"/>
    <mergeCell ref="C4:G4"/>
    <mergeCell ref="A5:H5"/>
    <mergeCell ref="B7:D7"/>
    <mergeCell ref="B8:D8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2020-02-25T09:46:27Z</cp:lastPrinted>
  <dcterms:created xsi:type="dcterms:W3CDTF">2013-11-10T07:04:42Z</dcterms:created>
  <dcterms:modified xsi:type="dcterms:W3CDTF">2020-02-28T13:47:44Z</dcterms:modified>
  <cp:category/>
  <cp:version/>
  <cp:contentType/>
  <cp:contentStatus/>
</cp:coreProperties>
</file>