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11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<sst xmlns="http://schemas.openxmlformats.org/spreadsheetml/2006/main" count="140" uniqueCount="128">
  <si>
    <t>№ п/п</t>
  </si>
  <si>
    <t>Статья расходов</t>
  </si>
  <si>
    <t>Управление (администр.руководство) итого</t>
  </si>
  <si>
    <t>1.1</t>
  </si>
  <si>
    <t>Заработная плата с отчислениями</t>
  </si>
  <si>
    <t>1.1.2</t>
  </si>
  <si>
    <t>1.1.1</t>
  </si>
  <si>
    <t>1.2</t>
  </si>
  <si>
    <t>1.2.1</t>
  </si>
  <si>
    <t>1.2.2</t>
  </si>
  <si>
    <t>1.2.3</t>
  </si>
  <si>
    <t>1.2.4</t>
  </si>
  <si>
    <t>Консультационные и юридические услуги</t>
  </si>
  <si>
    <t>1.2.5</t>
  </si>
  <si>
    <t>1.2.6</t>
  </si>
  <si>
    <t>2</t>
  </si>
  <si>
    <t>2.1</t>
  </si>
  <si>
    <t>Заработная плата с отчислениями:</t>
  </si>
  <si>
    <t>2.1.1</t>
  </si>
  <si>
    <t>2.1.2</t>
  </si>
  <si>
    <t>2.2</t>
  </si>
  <si>
    <t>2.2.1</t>
  </si>
  <si>
    <t>Вывоз и утилизацияТБО</t>
  </si>
  <si>
    <t>Повышение квалификации</t>
  </si>
  <si>
    <t>2.3</t>
  </si>
  <si>
    <t>Текущий ремонт</t>
  </si>
  <si>
    <t>2.3.1</t>
  </si>
  <si>
    <t>2.3.2</t>
  </si>
  <si>
    <t>Услуги ресурсо-снабжающих организаций</t>
  </si>
  <si>
    <t>3.2</t>
  </si>
  <si>
    <t>3.1</t>
  </si>
  <si>
    <t>3.3</t>
  </si>
  <si>
    <t>по смете месяц</t>
  </si>
  <si>
    <t>по смете год</t>
  </si>
  <si>
    <t>Страховые взносы в фонды</t>
  </si>
  <si>
    <t xml:space="preserve">Страховые взносы в фонды </t>
  </si>
  <si>
    <t>Услуги связи</t>
  </si>
  <si>
    <t>Услуги банка, два р/счета</t>
  </si>
  <si>
    <t>Отопление</t>
  </si>
  <si>
    <t>ГВС</t>
  </si>
  <si>
    <t>ХВС</t>
  </si>
  <si>
    <t>Канализация</t>
  </si>
  <si>
    <t>3.4</t>
  </si>
  <si>
    <t>Содержание, обслуживание и ремонт общ.имущества, итого:</t>
  </si>
  <si>
    <t>по кв.132983</t>
  </si>
  <si>
    <t>по кв.0</t>
  </si>
  <si>
    <t>факт. 39843</t>
  </si>
  <si>
    <t>факт 128284</t>
  </si>
  <si>
    <t>Заработная плата АУП</t>
  </si>
  <si>
    <t>2.3.3</t>
  </si>
  <si>
    <t>2.3.4</t>
  </si>
  <si>
    <t>Всего расходов по содержанию общего имущества с управлен:</t>
  </si>
  <si>
    <t>Председатель правления</t>
  </si>
  <si>
    <t>Управляющий домохозяйством</t>
  </si>
  <si>
    <t xml:space="preserve">Главный бухгалтер </t>
  </si>
  <si>
    <t xml:space="preserve">Председатель ревизионной комиссии </t>
  </si>
  <si>
    <t>Общим собранием членов ТСЖ "Кузьмолово"</t>
  </si>
  <si>
    <t xml:space="preserve">         УТВЕРЖДЕНА</t>
  </si>
  <si>
    <t xml:space="preserve">Протокол счетной комиссии № </t>
  </si>
  <si>
    <t>Резерв на отпуск</t>
  </si>
  <si>
    <t>Хостинг сайта ТСЖ "Кузьмолово"</t>
  </si>
  <si>
    <t>1.2.7</t>
  </si>
  <si>
    <t>1.2.8</t>
  </si>
  <si>
    <t>1.2.9</t>
  </si>
  <si>
    <t xml:space="preserve">Услуги ВЦ                                                                     </t>
  </si>
  <si>
    <t>Управленческие расходы (Содержание офиса)</t>
  </si>
  <si>
    <t>1.2.10</t>
  </si>
  <si>
    <t>за 1 кв. метр в месяц</t>
  </si>
  <si>
    <t>2.3.5</t>
  </si>
  <si>
    <t>2.3.6</t>
  </si>
  <si>
    <t>Заработная плата обслуживающего персонала (Уборщицы)</t>
  </si>
  <si>
    <t>2.1.3</t>
  </si>
  <si>
    <t>2.1.4</t>
  </si>
  <si>
    <t>2.1.5</t>
  </si>
  <si>
    <t>Уборка мест общего пользования</t>
  </si>
  <si>
    <t>Расходные материалы и проч.</t>
  </si>
  <si>
    <t>ТО газовых котлов (дом 1)</t>
  </si>
  <si>
    <t>ТО лифтов,год. освидетельствование , ремонт (дом 5 этажи 3+)</t>
  </si>
  <si>
    <t>Газ МОП (дом 1)</t>
  </si>
  <si>
    <t>Уборка придомовой территории</t>
  </si>
  <si>
    <t>Обслуживание мусоропроводов (дом 5)</t>
  </si>
  <si>
    <t>ТО ССД (домофоны)</t>
  </si>
  <si>
    <t>Прочие расходы</t>
  </si>
  <si>
    <t>Освещение МОП</t>
  </si>
  <si>
    <t>3.5</t>
  </si>
  <si>
    <t>1.3</t>
  </si>
  <si>
    <t>1.3.1</t>
  </si>
  <si>
    <t>Диспетчерская служба</t>
  </si>
  <si>
    <t>1.3.2</t>
  </si>
  <si>
    <t>1.3.3</t>
  </si>
  <si>
    <t>1.3.4</t>
  </si>
  <si>
    <t>ТО УУТЭ (узлы учета тепловой энергии), метрологич.обследование</t>
  </si>
  <si>
    <t>ТО ВДГО (газовые сети, плиты в квартирах, счетчики)</t>
  </si>
  <si>
    <t xml:space="preserve">было за кв. метр </t>
  </si>
  <si>
    <t>это резерв на отпуск в год</t>
  </si>
  <si>
    <t>ИТОГО ПО ВСЕМ ЗАТРАТАМ на 2015г.</t>
  </si>
  <si>
    <t>Смета на обслуживание и ремонт общего имущества жилых домов по адресу:пос.Кузьмоловский, ул.Заозерная, дома, 1,5,11 на 2015 год</t>
  </si>
  <si>
    <t>2.3.7</t>
  </si>
  <si>
    <t>Капитальный ремонт</t>
  </si>
  <si>
    <t>2.3.8</t>
  </si>
  <si>
    <t>Страховые взносы в фонды 30,2%</t>
  </si>
  <si>
    <t>2016 год</t>
  </si>
  <si>
    <t>Оплата по договору ООО "РосСтрой"</t>
  </si>
  <si>
    <t xml:space="preserve">Заработная плата </t>
  </si>
  <si>
    <t>Канцтовары</t>
  </si>
  <si>
    <t>Картридж заправка</t>
  </si>
  <si>
    <t>Компенсация использ.личного а/м в служебных целях</t>
  </si>
  <si>
    <t>Компенсация расходов на проезд</t>
  </si>
  <si>
    <t>Подписка упрощенка</t>
  </si>
  <si>
    <t>Почтовые услуги</t>
  </si>
  <si>
    <t>Обновление эл. ключей Аргос на год</t>
  </si>
  <si>
    <t>ТО и ремонт ККМ,оргтехники, програм.обеспечение</t>
  </si>
  <si>
    <t>1.2.11</t>
  </si>
  <si>
    <t>1.2.12</t>
  </si>
  <si>
    <t>1.2.13</t>
  </si>
  <si>
    <t>1.2.14</t>
  </si>
  <si>
    <t>Работы и материалы по Смете СОД и ТЕК ремонт на 2016 год.</t>
  </si>
  <si>
    <t>Обслуживание вент шахт и каналов</t>
  </si>
  <si>
    <t>Заработная плата персонала</t>
  </si>
  <si>
    <r>
      <t xml:space="preserve">от </t>
    </r>
    <r>
      <rPr>
        <u val="single"/>
        <sz val="11"/>
        <rFont val="Arial Cyr"/>
        <family val="0"/>
      </rPr>
      <t>"   "</t>
    </r>
    <r>
      <rPr>
        <sz val="11"/>
        <rFont val="Arial Cyr"/>
        <family val="0"/>
      </rPr>
      <t xml:space="preserve"> </t>
    </r>
    <r>
      <rPr>
        <u val="single"/>
        <sz val="11"/>
        <rFont val="Arial Cyr"/>
        <family val="0"/>
      </rPr>
      <t>марта</t>
    </r>
    <r>
      <rPr>
        <sz val="11"/>
        <rFont val="Arial Cyr"/>
        <family val="0"/>
      </rPr>
      <t xml:space="preserve">  20</t>
    </r>
    <r>
      <rPr>
        <u val="single"/>
        <sz val="11"/>
        <rFont val="Arial Cyr"/>
        <family val="0"/>
      </rPr>
      <t xml:space="preserve">16 </t>
    </r>
    <r>
      <rPr>
        <sz val="11"/>
        <rFont val="Arial Cyr"/>
        <family val="0"/>
      </rPr>
      <t>г.</t>
    </r>
  </si>
  <si>
    <t>2.3.9</t>
  </si>
  <si>
    <t>Итого тариф с учетом компенсации от прочих доходов</t>
  </si>
  <si>
    <t>2.3.10</t>
  </si>
  <si>
    <t>2.3.11</t>
  </si>
  <si>
    <t>2.3.12</t>
  </si>
  <si>
    <t>Установка противообледенительного обогрева кровли д.1</t>
  </si>
  <si>
    <t xml:space="preserve">Установка системы видеонаблюдения </t>
  </si>
  <si>
    <t>Замена тамбурных дверей в подъездах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</si>
</sst>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C19]d\ mmmm\ yyyy\ &quot;г.&quot;"/>
    <numFmt numFmtId="181" formatCode="000000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  <numFmt numFmtId="192" formatCode="#,##0.00;[Red]\-#,##0.00"/>
    <numFmt numFmtId="193" formatCode="0.00;[Red]\-0.00"/>
  </numFmts>
  <fonts count="5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u val="single"/>
      <sz val="11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>
      <alignment horizontal="left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32" borderId="1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1" fontId="4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 vertical="center" indent="2"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" fontId="51" fillId="0" borderId="10" xfId="0" applyNumberFormat="1" applyFont="1" applyFill="1" applyBorder="1" applyAlignment="1">
      <alignment horizontal="right"/>
    </xf>
    <xf numFmtId="2" fontId="51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10" fontId="3" fillId="0" borderId="0" xfId="0" applyNumberFormat="1" applyFont="1" applyAlignment="1">
      <alignment/>
    </xf>
    <xf numFmtId="4" fontId="51" fillId="0" borderId="0" xfId="0" applyNumberFormat="1" applyFont="1" applyFill="1" applyBorder="1" applyAlignment="1">
      <alignment horizontal="right"/>
    </xf>
    <xf numFmtId="4" fontId="51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192" fontId="0" fillId="0" borderId="10" xfId="0" applyNumberFormat="1" applyFont="1" applyBorder="1" applyAlignment="1">
      <alignment horizontal="right" vertical="top"/>
    </xf>
    <xf numFmtId="49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right"/>
    </xf>
    <xf numFmtId="1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SheetLayoutView="75" workbookViewId="0" topLeftCell="A1">
      <selection activeCell="C50" sqref="C50:D50"/>
    </sheetView>
  </sheetViews>
  <sheetFormatPr defaultColWidth="9.00390625" defaultRowHeight="12.75"/>
  <cols>
    <col min="1" max="1" width="9.125" style="1" customWidth="1"/>
    <col min="2" max="2" width="69.125" style="1" customWidth="1"/>
    <col min="3" max="3" width="20.125" style="42" customWidth="1"/>
    <col min="4" max="4" width="14.75390625" style="42" customWidth="1"/>
    <col min="5" max="5" width="12.875" style="33" customWidth="1"/>
    <col min="6" max="6" width="10.625" style="1" hidden="1" customWidth="1"/>
    <col min="7" max="7" width="12.625" style="20" customWidth="1"/>
    <col min="8" max="8" width="11.625" style="63" customWidth="1"/>
    <col min="9" max="9" width="12.125" style="1" hidden="1" customWidth="1"/>
    <col min="10" max="10" width="10.625" style="1" hidden="1" customWidth="1"/>
    <col min="11" max="11" width="9.125" style="1" hidden="1" customWidth="1"/>
    <col min="13" max="16384" width="9.125" style="1" customWidth="1"/>
  </cols>
  <sheetData>
    <row r="1" spans="1:5" ht="15">
      <c r="A1" s="28"/>
      <c r="B1" s="28"/>
      <c r="C1" s="91" t="s">
        <v>57</v>
      </c>
      <c r="D1" s="91"/>
      <c r="E1" s="91"/>
    </row>
    <row r="2" spans="1:5" ht="15">
      <c r="A2" s="28"/>
      <c r="B2" s="28"/>
      <c r="C2" s="91" t="s">
        <v>56</v>
      </c>
      <c r="D2" s="91"/>
      <c r="E2" s="91"/>
    </row>
    <row r="3" spans="1:5" ht="15">
      <c r="A3" s="28"/>
      <c r="B3" s="28"/>
      <c r="C3" s="91" t="s">
        <v>58</v>
      </c>
      <c r="D3" s="91"/>
      <c r="E3" s="91"/>
    </row>
    <row r="4" spans="1:5" ht="15">
      <c r="A4" s="28"/>
      <c r="B4" s="28"/>
      <c r="C4" s="91" t="s">
        <v>119</v>
      </c>
      <c r="D4" s="91"/>
      <c r="E4" s="91"/>
    </row>
    <row r="5" spans="2:5" ht="43.5">
      <c r="B5" s="19" t="s">
        <v>96</v>
      </c>
      <c r="C5" s="19"/>
      <c r="D5" s="19"/>
      <c r="E5" s="19"/>
    </row>
    <row r="7" spans="1:8" ht="15">
      <c r="A7" s="3" t="s">
        <v>0</v>
      </c>
      <c r="B7" s="90" t="s">
        <v>1</v>
      </c>
      <c r="C7" s="92" t="s">
        <v>101</v>
      </c>
      <c r="D7" s="93"/>
      <c r="E7" s="93"/>
      <c r="G7" s="78">
        <v>2015</v>
      </c>
      <c r="H7" s="64">
        <v>2014</v>
      </c>
    </row>
    <row r="8" spans="1:8" ht="42.75">
      <c r="A8" s="7"/>
      <c r="B8" s="90"/>
      <c r="C8" s="81" t="s">
        <v>33</v>
      </c>
      <c r="D8" s="82" t="s">
        <v>32</v>
      </c>
      <c r="E8" s="21" t="s">
        <v>67</v>
      </c>
      <c r="F8" s="50"/>
      <c r="G8" s="65" t="s">
        <v>93</v>
      </c>
      <c r="H8" s="65" t="s">
        <v>93</v>
      </c>
    </row>
    <row r="9" spans="1:10" s="51" customFormat="1" ht="15">
      <c r="A9" s="2">
        <v>1</v>
      </c>
      <c r="B9" s="3" t="s">
        <v>2</v>
      </c>
      <c r="C9" s="41">
        <f>C11+C15+C32</f>
        <v>2433552.2</v>
      </c>
      <c r="D9" s="41">
        <f>D11+D15+D32</f>
        <v>202796.01666666666</v>
      </c>
      <c r="E9" s="26"/>
      <c r="F9" s="49">
        <v>15384.12</v>
      </c>
      <c r="G9" s="48"/>
      <c r="H9" s="63">
        <v>10.2</v>
      </c>
      <c r="J9" s="57">
        <f>E9/H9-1</f>
        <v>-1</v>
      </c>
    </row>
    <row r="10" spans="1:8" s="51" customFormat="1" ht="15">
      <c r="A10" s="2"/>
      <c r="B10" s="3"/>
      <c r="C10" s="41"/>
      <c r="D10" s="41"/>
      <c r="E10" s="26"/>
      <c r="F10" s="49"/>
      <c r="G10" s="48"/>
      <c r="H10" s="63"/>
    </row>
    <row r="11" spans="1:10" s="31" customFormat="1" ht="15">
      <c r="A11" s="4" t="s">
        <v>3</v>
      </c>
      <c r="B11" s="5" t="s">
        <v>4</v>
      </c>
      <c r="C11" s="41">
        <f>D11*12</f>
        <v>1562400</v>
      </c>
      <c r="D11" s="41">
        <f>SUM(D12:D13)</f>
        <v>130200</v>
      </c>
      <c r="E11" s="72">
        <f>D11/F11</f>
        <v>8.463272517375058</v>
      </c>
      <c r="F11" s="31">
        <v>15384.12</v>
      </c>
      <c r="G11" s="48">
        <v>7.34</v>
      </c>
      <c r="H11" s="66"/>
      <c r="J11" s="57">
        <f>E11/G11-1</f>
        <v>0.15303440291213333</v>
      </c>
    </row>
    <row r="12" spans="1:7" ht="15">
      <c r="A12" s="6" t="s">
        <v>6</v>
      </c>
      <c r="B12" s="7" t="s">
        <v>48</v>
      </c>
      <c r="C12" s="43">
        <f>D12*12</f>
        <v>1200000</v>
      </c>
      <c r="D12" s="43">
        <v>100000</v>
      </c>
      <c r="E12" s="26"/>
      <c r="F12" s="1">
        <v>15384.12</v>
      </c>
      <c r="G12" s="48"/>
    </row>
    <row r="13" spans="1:7" ht="15">
      <c r="A13" s="6" t="s">
        <v>5</v>
      </c>
      <c r="B13" s="7" t="s">
        <v>100</v>
      </c>
      <c r="C13" s="43">
        <f>D13*12</f>
        <v>362400</v>
      </c>
      <c r="D13" s="43">
        <f>D12*0.302</f>
        <v>30200</v>
      </c>
      <c r="E13" s="26"/>
      <c r="F13" s="1">
        <v>15384.12</v>
      </c>
      <c r="G13" s="48"/>
    </row>
    <row r="14" spans="1:7" ht="15">
      <c r="A14" s="6"/>
      <c r="B14" s="12"/>
      <c r="C14" s="41"/>
      <c r="D14" s="43"/>
      <c r="E14" s="26"/>
      <c r="G14" s="48"/>
    </row>
    <row r="15" spans="1:10" s="31" customFormat="1" ht="15">
      <c r="A15" s="4" t="s">
        <v>7</v>
      </c>
      <c r="B15" s="5" t="s">
        <v>65</v>
      </c>
      <c r="C15" s="41">
        <f>SUM(C16:C29)</f>
        <v>252441.80000000002</v>
      </c>
      <c r="D15" s="41">
        <f>SUM(D16:D29)</f>
        <v>21036.816666666666</v>
      </c>
      <c r="E15" s="72">
        <f>D15/F15</f>
        <v>1.36743711480843</v>
      </c>
      <c r="F15" s="31">
        <v>15384.12</v>
      </c>
      <c r="G15" s="48">
        <v>1.6</v>
      </c>
      <c r="H15" s="67"/>
      <c r="J15" s="57">
        <f>E15/G15-1</f>
        <v>-0.14535180324473118</v>
      </c>
    </row>
    <row r="16" spans="1:9" ht="15">
      <c r="A16" s="11" t="s">
        <v>8</v>
      </c>
      <c r="B16" s="12" t="s">
        <v>111</v>
      </c>
      <c r="C16" s="44">
        <v>41000</v>
      </c>
      <c r="D16" s="44">
        <f>C16/12</f>
        <v>3416.6666666666665</v>
      </c>
      <c r="E16" s="24"/>
      <c r="F16" s="1">
        <v>15384.12</v>
      </c>
      <c r="G16" s="48"/>
      <c r="H16" s="67"/>
      <c r="I16" s="20"/>
    </row>
    <row r="17" spans="1:8" ht="15">
      <c r="A17" s="11" t="s">
        <v>9</v>
      </c>
      <c r="B17" s="12" t="s">
        <v>12</v>
      </c>
      <c r="C17" s="44">
        <v>60000</v>
      </c>
      <c r="D17" s="44">
        <f>C17/12</f>
        <v>5000</v>
      </c>
      <c r="E17" s="24"/>
      <c r="F17" s="1">
        <v>15384.12</v>
      </c>
      <c r="G17" s="48"/>
      <c r="H17" s="67"/>
    </row>
    <row r="18" spans="1:9" ht="15">
      <c r="A18" s="11" t="s">
        <v>10</v>
      </c>
      <c r="B18" s="12" t="s">
        <v>36</v>
      </c>
      <c r="C18" s="44">
        <v>15000</v>
      </c>
      <c r="D18" s="44">
        <f aca="true" t="shared" si="0" ref="D18:D29">C18/12</f>
        <v>1250</v>
      </c>
      <c r="E18" s="24"/>
      <c r="F18" s="1">
        <v>15384.12</v>
      </c>
      <c r="G18" s="48"/>
      <c r="H18" s="67"/>
      <c r="I18" s="20"/>
    </row>
    <row r="19" spans="1:9" ht="15">
      <c r="A19" s="11" t="s">
        <v>11</v>
      </c>
      <c r="B19" s="12" t="s">
        <v>60</v>
      </c>
      <c r="C19" s="44">
        <v>3600</v>
      </c>
      <c r="D19" s="44">
        <f t="shared" si="0"/>
        <v>300</v>
      </c>
      <c r="E19" s="24"/>
      <c r="F19" s="1">
        <v>15384.12</v>
      </c>
      <c r="G19" s="48"/>
      <c r="I19" s="20"/>
    </row>
    <row r="20" spans="1:9" ht="15">
      <c r="A20" s="11" t="s">
        <v>13</v>
      </c>
      <c r="B20" s="12" t="s">
        <v>37</v>
      </c>
      <c r="C20" s="44">
        <v>38000</v>
      </c>
      <c r="D20" s="44">
        <f t="shared" si="0"/>
        <v>3166.6666666666665</v>
      </c>
      <c r="E20" s="24"/>
      <c r="F20" s="1">
        <v>15384.12</v>
      </c>
      <c r="G20" s="48"/>
      <c r="I20" s="50"/>
    </row>
    <row r="21" spans="1:9" ht="15">
      <c r="A21" s="11" t="s">
        <v>14</v>
      </c>
      <c r="B21" s="12" t="s">
        <v>23</v>
      </c>
      <c r="C21" s="44">
        <v>3800</v>
      </c>
      <c r="D21" s="44">
        <f t="shared" si="0"/>
        <v>316.6666666666667</v>
      </c>
      <c r="E21" s="24"/>
      <c r="F21" s="1">
        <v>15384.12</v>
      </c>
      <c r="G21" s="48"/>
      <c r="H21" s="66"/>
      <c r="I21" s="50"/>
    </row>
    <row r="22" spans="1:9" ht="15">
      <c r="A22" s="11" t="s">
        <v>61</v>
      </c>
      <c r="B22" s="12" t="s">
        <v>64</v>
      </c>
      <c r="C22" s="44">
        <v>56118</v>
      </c>
      <c r="D22" s="44">
        <f t="shared" si="0"/>
        <v>4676.5</v>
      </c>
      <c r="E22" s="24"/>
      <c r="F22" s="1">
        <v>15384.12</v>
      </c>
      <c r="G22" s="48"/>
      <c r="I22" s="50"/>
    </row>
    <row r="23" spans="1:9" ht="15">
      <c r="A23" s="11" t="s">
        <v>62</v>
      </c>
      <c r="B23" s="12" t="s">
        <v>104</v>
      </c>
      <c r="C23" s="44">
        <v>6674.48</v>
      </c>
      <c r="D23" s="44">
        <f t="shared" si="0"/>
        <v>556.2066666666666</v>
      </c>
      <c r="E23" s="24"/>
      <c r="F23" s="1">
        <v>15384.12</v>
      </c>
      <c r="G23" s="48"/>
      <c r="I23" s="50"/>
    </row>
    <row r="24" spans="1:9" ht="15">
      <c r="A24" s="11" t="s">
        <v>63</v>
      </c>
      <c r="B24" s="12" t="s">
        <v>105</v>
      </c>
      <c r="C24" s="44">
        <v>4150</v>
      </c>
      <c r="D24" s="44">
        <f t="shared" si="0"/>
        <v>345.8333333333333</v>
      </c>
      <c r="E24" s="24"/>
      <c r="F24" s="1">
        <v>15384.12</v>
      </c>
      <c r="G24" s="48"/>
      <c r="I24" s="50"/>
    </row>
    <row r="25" spans="1:9" ht="15">
      <c r="A25" s="11" t="s">
        <v>66</v>
      </c>
      <c r="B25" s="12" t="s">
        <v>106</v>
      </c>
      <c r="C25" s="44">
        <v>6662.57</v>
      </c>
      <c r="D25" s="44">
        <f t="shared" si="0"/>
        <v>555.2141666666666</v>
      </c>
      <c r="E25" s="24"/>
      <c r="G25" s="48"/>
      <c r="I25" s="50"/>
    </row>
    <row r="26" spans="1:9" ht="15">
      <c r="A26" s="11" t="s">
        <v>112</v>
      </c>
      <c r="B26" s="12" t="s">
        <v>107</v>
      </c>
      <c r="C26" s="44">
        <v>560</v>
      </c>
      <c r="D26" s="44">
        <f t="shared" si="0"/>
        <v>46.666666666666664</v>
      </c>
      <c r="E26" s="24"/>
      <c r="G26" s="48"/>
      <c r="I26" s="50"/>
    </row>
    <row r="27" spans="1:9" ht="15">
      <c r="A27" s="11" t="s">
        <v>113</v>
      </c>
      <c r="B27" s="12" t="s">
        <v>110</v>
      </c>
      <c r="C27" s="44">
        <v>5062</v>
      </c>
      <c r="D27" s="44">
        <f t="shared" si="0"/>
        <v>421.8333333333333</v>
      </c>
      <c r="E27" s="24"/>
      <c r="G27" s="48"/>
      <c r="I27" s="50"/>
    </row>
    <row r="28" spans="1:9" ht="15">
      <c r="A28" s="11" t="s">
        <v>114</v>
      </c>
      <c r="B28" s="12" t="s">
        <v>108</v>
      </c>
      <c r="C28" s="44">
        <v>10496</v>
      </c>
      <c r="D28" s="44">
        <f t="shared" si="0"/>
        <v>874.6666666666666</v>
      </c>
      <c r="E28" s="24"/>
      <c r="G28" s="48"/>
      <c r="I28" s="50"/>
    </row>
    <row r="29" spans="1:9" ht="15">
      <c r="A29" s="11" t="s">
        <v>115</v>
      </c>
      <c r="B29" s="12" t="s">
        <v>109</v>
      </c>
      <c r="C29" s="44">
        <v>1318.75</v>
      </c>
      <c r="D29" s="44">
        <f t="shared" si="0"/>
        <v>109.89583333333333</v>
      </c>
      <c r="E29" s="24"/>
      <c r="G29" s="48"/>
      <c r="I29" s="50"/>
    </row>
    <row r="30" spans="1:9" ht="15">
      <c r="A30" s="11"/>
      <c r="B30" s="12"/>
      <c r="C30" s="44"/>
      <c r="D30" s="44"/>
      <c r="E30" s="24"/>
      <c r="G30" s="48"/>
      <c r="I30" s="50"/>
    </row>
    <row r="31" spans="1:9" ht="15">
      <c r="A31" s="15" t="s">
        <v>85</v>
      </c>
      <c r="B31" s="10" t="s">
        <v>87</v>
      </c>
      <c r="C31" s="40"/>
      <c r="D31" s="40"/>
      <c r="E31" s="24"/>
      <c r="G31" s="48"/>
      <c r="I31" s="50"/>
    </row>
    <row r="32" spans="1:10" ht="15">
      <c r="A32" s="11" t="s">
        <v>86</v>
      </c>
      <c r="B32" s="10" t="s">
        <v>17</v>
      </c>
      <c r="C32" s="40">
        <f>D32*12</f>
        <v>618710.3999999999</v>
      </c>
      <c r="D32" s="40">
        <v>51559.2</v>
      </c>
      <c r="E32" s="71">
        <f>D32/F35</f>
        <v>3.351455916880523</v>
      </c>
      <c r="F32" s="1">
        <v>15384.12</v>
      </c>
      <c r="G32" s="48">
        <v>2.95</v>
      </c>
      <c r="H32" s="63">
        <v>2.1</v>
      </c>
      <c r="I32" s="50"/>
      <c r="J32" s="57">
        <f>E32/G32-1</f>
        <v>0.1360867514849231</v>
      </c>
    </row>
    <row r="33" spans="1:9" ht="15">
      <c r="A33" s="11" t="s">
        <v>88</v>
      </c>
      <c r="B33" s="12" t="s">
        <v>103</v>
      </c>
      <c r="C33" s="44">
        <f>D33*12</f>
        <v>475200</v>
      </c>
      <c r="D33" s="44">
        <v>39600</v>
      </c>
      <c r="E33" s="25"/>
      <c r="F33" s="1">
        <v>15384.12</v>
      </c>
      <c r="G33" s="48"/>
      <c r="I33" s="50"/>
    </row>
    <row r="34" spans="1:10" s="31" customFormat="1" ht="15">
      <c r="A34" s="11" t="s">
        <v>89</v>
      </c>
      <c r="B34" s="12" t="s">
        <v>34</v>
      </c>
      <c r="C34" s="44">
        <f>D34*12</f>
        <v>143510.4</v>
      </c>
      <c r="D34" s="44">
        <v>11959.199999999999</v>
      </c>
      <c r="E34" s="25"/>
      <c r="F34" s="1">
        <v>15384.12</v>
      </c>
      <c r="G34" s="48"/>
      <c r="H34" s="63"/>
      <c r="I34" s="53"/>
      <c r="J34" s="1"/>
    </row>
    <row r="35" spans="1:9" ht="15">
      <c r="A35" s="11" t="s">
        <v>90</v>
      </c>
      <c r="B35" s="12" t="s">
        <v>59</v>
      </c>
      <c r="C35" s="44">
        <f>D35*12</f>
        <v>43467.12</v>
      </c>
      <c r="D35" s="44">
        <v>3622.26</v>
      </c>
      <c r="E35" s="24"/>
      <c r="F35" s="1">
        <v>15384.12</v>
      </c>
      <c r="G35" s="48"/>
      <c r="I35" s="50"/>
    </row>
    <row r="36" spans="1:9" ht="15">
      <c r="A36" s="11"/>
      <c r="B36" s="12"/>
      <c r="C36" s="44"/>
      <c r="D36" s="44"/>
      <c r="E36" s="24"/>
      <c r="G36" s="48"/>
      <c r="H36" s="68"/>
      <c r="I36" s="50"/>
    </row>
    <row r="37" spans="1:10" ht="15">
      <c r="A37" s="13" t="s">
        <v>15</v>
      </c>
      <c r="B37" s="14" t="s">
        <v>43</v>
      </c>
      <c r="C37" s="40">
        <f>C47+C39+C50</f>
        <v>2540055.8</v>
      </c>
      <c r="D37" s="40">
        <f>D47+D39+D50+D60</f>
        <v>349629.6362666667</v>
      </c>
      <c r="E37" s="24"/>
      <c r="G37" s="48"/>
      <c r="I37" s="50"/>
      <c r="J37" s="51"/>
    </row>
    <row r="38" spans="1:10" ht="15">
      <c r="A38" s="13"/>
      <c r="B38" s="14"/>
      <c r="C38" s="40"/>
      <c r="D38" s="40"/>
      <c r="E38" s="24"/>
      <c r="G38" s="48"/>
      <c r="I38" s="50"/>
      <c r="J38" s="51"/>
    </row>
    <row r="39" spans="1:10" ht="15">
      <c r="A39" s="15" t="s">
        <v>16</v>
      </c>
      <c r="B39" s="10" t="s">
        <v>74</v>
      </c>
      <c r="C39" s="40">
        <f aca="true" t="shared" si="1" ref="C39:C44">D39*12</f>
        <v>461937.72</v>
      </c>
      <c r="D39" s="40">
        <f>SUM(D41:D44)</f>
        <v>38494.81</v>
      </c>
      <c r="E39" s="71">
        <f>D39/F42</f>
        <v>2.5022432222317557</v>
      </c>
      <c r="F39" s="1">
        <v>15384.12</v>
      </c>
      <c r="G39" s="48">
        <v>2.15</v>
      </c>
      <c r="H39" s="63">
        <v>1.99</v>
      </c>
      <c r="I39" s="50"/>
      <c r="J39" s="57">
        <f>E39/G39-1</f>
        <v>0.16383405685197938</v>
      </c>
    </row>
    <row r="40" spans="1:10" s="51" customFormat="1" ht="15">
      <c r="A40" s="11" t="s">
        <v>18</v>
      </c>
      <c r="B40" s="10" t="s">
        <v>17</v>
      </c>
      <c r="C40" s="44">
        <f t="shared" si="1"/>
        <v>414348.48</v>
      </c>
      <c r="D40" s="44">
        <v>34529.04</v>
      </c>
      <c r="E40" s="24"/>
      <c r="F40" s="49">
        <v>15384.12</v>
      </c>
      <c r="G40" s="48"/>
      <c r="H40" s="63"/>
      <c r="J40" s="31"/>
    </row>
    <row r="41" spans="1:10" s="51" customFormat="1" ht="15">
      <c r="A41" s="11" t="s">
        <v>19</v>
      </c>
      <c r="B41" s="12" t="s">
        <v>70</v>
      </c>
      <c r="C41" s="44">
        <f t="shared" si="1"/>
        <v>318240</v>
      </c>
      <c r="D41" s="44">
        <v>26520</v>
      </c>
      <c r="E41" s="3"/>
      <c r="F41" s="49"/>
      <c r="G41" s="48"/>
      <c r="H41" s="63"/>
      <c r="J41" s="1"/>
    </row>
    <row r="42" spans="1:10" s="31" customFormat="1" ht="15">
      <c r="A42" s="11" t="s">
        <v>71</v>
      </c>
      <c r="B42" s="12" t="s">
        <v>34</v>
      </c>
      <c r="C42" s="44">
        <f t="shared" si="1"/>
        <v>96108.48</v>
      </c>
      <c r="D42" s="44">
        <v>8009.04</v>
      </c>
      <c r="E42" s="24"/>
      <c r="F42" s="31">
        <v>15384.12</v>
      </c>
      <c r="G42" s="48"/>
      <c r="H42" s="63"/>
      <c r="J42" s="1"/>
    </row>
    <row r="43" spans="1:10" s="31" customFormat="1" ht="15">
      <c r="A43" s="11" t="s">
        <v>72</v>
      </c>
      <c r="B43" s="12" t="s">
        <v>59</v>
      </c>
      <c r="C43" s="44">
        <f t="shared" si="1"/>
        <v>30789.239999999998</v>
      </c>
      <c r="D43" s="44">
        <v>2565.77</v>
      </c>
      <c r="E43" s="24"/>
      <c r="G43" s="48"/>
      <c r="H43" s="63"/>
      <c r="J43" s="1"/>
    </row>
    <row r="44" spans="1:7" ht="15">
      <c r="A44" s="11" t="s">
        <v>73</v>
      </c>
      <c r="B44" s="12" t="s">
        <v>75</v>
      </c>
      <c r="C44" s="44">
        <f t="shared" si="1"/>
        <v>16800</v>
      </c>
      <c r="D44" s="44">
        <v>1400</v>
      </c>
      <c r="E44" s="24"/>
      <c r="G44" s="48"/>
    </row>
    <row r="45" spans="1:5" ht="15">
      <c r="A45" s="7"/>
      <c r="B45" s="7"/>
      <c r="C45" s="43"/>
      <c r="D45" s="43"/>
      <c r="E45" s="37"/>
    </row>
    <row r="46" spans="1:7" ht="15">
      <c r="A46" s="11"/>
      <c r="B46" s="7"/>
      <c r="C46" s="43"/>
      <c r="D46" s="43"/>
      <c r="E46" s="24"/>
      <c r="G46" s="48"/>
    </row>
    <row r="47" spans="1:10" ht="15">
      <c r="A47" s="15" t="s">
        <v>20</v>
      </c>
      <c r="B47" s="10" t="s">
        <v>79</v>
      </c>
      <c r="C47" s="40">
        <f>C48</f>
        <v>480000</v>
      </c>
      <c r="D47" s="40">
        <f>D48</f>
        <v>40000</v>
      </c>
      <c r="E47" s="71">
        <f>D47/F47</f>
        <v>2.600083722695871</v>
      </c>
      <c r="F47" s="31">
        <v>15384.12</v>
      </c>
      <c r="G47" s="48">
        <v>2.48</v>
      </c>
      <c r="H47" s="63">
        <v>1.99</v>
      </c>
      <c r="J47" s="57">
        <f>E47/G47-1</f>
        <v>0.0484208559257544</v>
      </c>
    </row>
    <row r="48" spans="1:10" ht="15">
      <c r="A48" s="11" t="s">
        <v>21</v>
      </c>
      <c r="B48" s="10" t="s">
        <v>102</v>
      </c>
      <c r="C48" s="44">
        <f>D48*12</f>
        <v>480000</v>
      </c>
      <c r="D48" s="44">
        <v>40000</v>
      </c>
      <c r="E48" s="37"/>
      <c r="G48" s="48"/>
      <c r="J48" s="52"/>
    </row>
    <row r="49" spans="1:10" ht="15">
      <c r="A49" s="11"/>
      <c r="B49" s="10"/>
      <c r="C49" s="40"/>
      <c r="D49" s="40"/>
      <c r="E49" s="37"/>
      <c r="G49" s="48"/>
      <c r="H49" s="66"/>
      <c r="J49" s="31"/>
    </row>
    <row r="50" spans="1:10" s="31" customFormat="1" ht="15">
      <c r="A50" s="15" t="s">
        <v>24</v>
      </c>
      <c r="B50" s="10" t="s">
        <v>25</v>
      </c>
      <c r="C50" s="40">
        <f>D50*12</f>
        <v>1598118.08</v>
      </c>
      <c r="D50" s="40">
        <f>SUM(D52:D55)</f>
        <v>133176.50666666668</v>
      </c>
      <c r="E50" s="71">
        <f>D50/F50</f>
        <v>8.656751680737454</v>
      </c>
      <c r="F50" s="31">
        <v>15384.12</v>
      </c>
      <c r="G50" s="48">
        <v>4.55</v>
      </c>
      <c r="H50" s="63">
        <v>3.2</v>
      </c>
      <c r="I50" s="53"/>
      <c r="J50" s="57">
        <f>E50/G50-1</f>
        <v>0.9025827869752647</v>
      </c>
    </row>
    <row r="51" spans="1:10" s="31" customFormat="1" ht="15">
      <c r="A51" s="11" t="s">
        <v>26</v>
      </c>
      <c r="B51" s="10" t="s">
        <v>17</v>
      </c>
      <c r="C51" s="44">
        <f>D51*12</f>
        <v>543246.48</v>
      </c>
      <c r="D51" s="44">
        <v>45270.53999999999</v>
      </c>
      <c r="E51" s="24"/>
      <c r="G51" s="48"/>
      <c r="H51" s="39"/>
      <c r="I51" s="53"/>
      <c r="J51" s="57"/>
    </row>
    <row r="52" spans="1:10" s="31" customFormat="1" ht="15">
      <c r="A52" s="11" t="s">
        <v>27</v>
      </c>
      <c r="B52" s="12" t="s">
        <v>118</v>
      </c>
      <c r="C52" s="44">
        <f>D52*12</f>
        <v>417240</v>
      </c>
      <c r="D52" s="44">
        <v>34770</v>
      </c>
      <c r="E52" s="5"/>
      <c r="G52" s="48"/>
      <c r="H52" s="63"/>
      <c r="J52" s="57"/>
    </row>
    <row r="53" spans="1:10" s="31" customFormat="1" ht="15">
      <c r="A53" s="11" t="s">
        <v>49</v>
      </c>
      <c r="B53" s="7" t="s">
        <v>35</v>
      </c>
      <c r="C53" s="44">
        <f>D53*12</f>
        <v>126006.47999999998</v>
      </c>
      <c r="D53" s="44">
        <v>10500.539999999999</v>
      </c>
      <c r="E53" s="14"/>
      <c r="G53" s="48"/>
      <c r="H53" s="76"/>
      <c r="I53" s="58"/>
      <c r="J53" s="57"/>
    </row>
    <row r="54" spans="1:10" s="31" customFormat="1" ht="15">
      <c r="A54" s="11" t="s">
        <v>50</v>
      </c>
      <c r="B54" s="12" t="s">
        <v>59</v>
      </c>
      <c r="C54" s="44">
        <f>D54*12</f>
        <v>44871.600000000006</v>
      </c>
      <c r="D54" s="44">
        <v>3739.3</v>
      </c>
      <c r="E54" s="26"/>
      <c r="F54" s="32"/>
      <c r="G54" s="48"/>
      <c r="H54" s="76"/>
      <c r="I54" s="32"/>
      <c r="J54" s="57"/>
    </row>
    <row r="55" spans="1:9" s="31" customFormat="1" ht="15">
      <c r="A55" s="11" t="s">
        <v>68</v>
      </c>
      <c r="B55" s="12" t="s">
        <v>116</v>
      </c>
      <c r="C55" s="44">
        <v>1010000</v>
      </c>
      <c r="D55" s="44">
        <f>C55/12</f>
        <v>84166.66666666667</v>
      </c>
      <c r="E55" s="26"/>
      <c r="G55" s="48"/>
      <c r="H55" s="76"/>
      <c r="I55" s="22"/>
    </row>
    <row r="56" spans="1:11" s="88" customFormat="1" ht="15">
      <c r="A56" s="84"/>
      <c r="B56" s="85" t="s">
        <v>121</v>
      </c>
      <c r="C56" s="86"/>
      <c r="D56" s="86"/>
      <c r="E56" s="71">
        <v>26.62</v>
      </c>
      <c r="F56" s="77">
        <f>SUM(F11:F56)</f>
        <v>33.55808034843665</v>
      </c>
      <c r="G56" s="48">
        <f>SUM(G11:G57)</f>
        <v>21.07</v>
      </c>
      <c r="H56" s="48">
        <f>SUM(H9:H55)</f>
        <v>19.479999999999997</v>
      </c>
      <c r="I56" s="71">
        <f>SUM(I11:I56)</f>
        <v>33.55808034843665</v>
      </c>
      <c r="J56" s="87">
        <f>E56/G56-1</f>
        <v>0.26340768865685815</v>
      </c>
      <c r="K56" s="71">
        <f>SUM(K11:K56)</f>
        <v>33.55808034843665</v>
      </c>
    </row>
    <row r="57" spans="1:11" s="51" customFormat="1" ht="15">
      <c r="A57" s="13"/>
      <c r="B57" s="14"/>
      <c r="C57" s="40"/>
      <c r="D57" s="40"/>
      <c r="E57" s="71"/>
      <c r="F57" s="76"/>
      <c r="G57" s="48"/>
      <c r="H57" s="76"/>
      <c r="I57" s="77"/>
      <c r="J57" s="75"/>
      <c r="K57" s="76"/>
    </row>
    <row r="58" spans="1:9" ht="15">
      <c r="A58" s="35" t="s">
        <v>51</v>
      </c>
      <c r="B58" s="36"/>
      <c r="C58" s="41">
        <f>D58*12</f>
        <v>4973608</v>
      </c>
      <c r="D58" s="41">
        <f>D50+D47+D11+D15+D32+D39</f>
        <v>414467.3333333334</v>
      </c>
      <c r="E58" s="26">
        <f>D58/F58</f>
        <v>26.941244174729093</v>
      </c>
      <c r="F58" s="49">
        <v>15384.12</v>
      </c>
      <c r="I58" s="50"/>
    </row>
    <row r="59" spans="1:10" ht="15">
      <c r="A59" s="11"/>
      <c r="B59" s="12"/>
      <c r="C59" s="44"/>
      <c r="D59" s="44"/>
      <c r="E59" s="71"/>
      <c r="G59" s="48"/>
      <c r="I59" s="59"/>
      <c r="J59" s="57"/>
    </row>
    <row r="60" spans="1:10" ht="15">
      <c r="A60" s="15" t="s">
        <v>24</v>
      </c>
      <c r="B60" s="10" t="s">
        <v>82</v>
      </c>
      <c r="C60" s="40">
        <f>SUM(C61:C66)</f>
        <v>1655499.8352</v>
      </c>
      <c r="D60" s="40">
        <f>C60/12</f>
        <v>137958.31960000002</v>
      </c>
      <c r="E60" s="37"/>
      <c r="G60" s="48"/>
      <c r="I60" s="55"/>
      <c r="J60" s="31"/>
    </row>
    <row r="61" spans="1:8" ht="15">
      <c r="A61" s="11" t="s">
        <v>26</v>
      </c>
      <c r="B61" s="12" t="s">
        <v>92</v>
      </c>
      <c r="C61" s="44">
        <f>D61*12</f>
        <v>92304.72</v>
      </c>
      <c r="D61" s="44">
        <f>E61*F61</f>
        <v>7692.06</v>
      </c>
      <c r="E61" s="26">
        <v>0.5</v>
      </c>
      <c r="F61" s="1">
        <v>15384.12</v>
      </c>
      <c r="G61" s="48"/>
      <c r="H61" s="69">
        <v>0.5</v>
      </c>
    </row>
    <row r="62" spans="1:8" ht="15">
      <c r="A62" s="11" t="s">
        <v>27</v>
      </c>
      <c r="B62" s="12" t="s">
        <v>91</v>
      </c>
      <c r="C62" s="44">
        <f>D62*12</f>
        <v>190147.7232</v>
      </c>
      <c r="D62" s="44">
        <f>E62*F62</f>
        <v>15845.643600000001</v>
      </c>
      <c r="E62" s="26">
        <v>1.03</v>
      </c>
      <c r="F62" s="1">
        <v>15384.12</v>
      </c>
      <c r="G62" s="48"/>
      <c r="H62" s="69">
        <v>1.03</v>
      </c>
    </row>
    <row r="63" spans="1:10" s="31" customFormat="1" ht="15">
      <c r="A63" s="11" t="s">
        <v>49</v>
      </c>
      <c r="B63" s="16" t="s">
        <v>81</v>
      </c>
      <c r="C63" s="44">
        <f>D63*12</f>
        <v>39528</v>
      </c>
      <c r="D63" s="44">
        <f>E63*F63</f>
        <v>3294</v>
      </c>
      <c r="E63" s="34">
        <v>13.5</v>
      </c>
      <c r="F63" s="1">
        <v>244</v>
      </c>
      <c r="G63" s="48"/>
      <c r="H63" s="70">
        <v>13.5</v>
      </c>
      <c r="J63" s="1"/>
    </row>
    <row r="64" spans="1:10" ht="15">
      <c r="A64" s="11" t="s">
        <v>50</v>
      </c>
      <c r="B64" s="12" t="s">
        <v>77</v>
      </c>
      <c r="C64" s="44">
        <v>234271</v>
      </c>
      <c r="D64" s="44">
        <v>15891</v>
      </c>
      <c r="E64" s="26">
        <v>3.64</v>
      </c>
      <c r="G64" s="48"/>
      <c r="H64" s="69">
        <v>3.64</v>
      </c>
      <c r="I64" s="60" t="s">
        <v>44</v>
      </c>
      <c r="J64" s="23"/>
    </row>
    <row r="65" spans="1:9" ht="15">
      <c r="A65" s="11" t="s">
        <v>68</v>
      </c>
      <c r="B65" s="12" t="s">
        <v>76</v>
      </c>
      <c r="C65" s="44">
        <v>74666</v>
      </c>
      <c r="D65" s="44">
        <f>C65/12</f>
        <v>6222.166666666667</v>
      </c>
      <c r="E65" s="24">
        <v>105.46</v>
      </c>
      <c r="F65" s="1">
        <v>15384.12</v>
      </c>
      <c r="G65" s="48"/>
      <c r="H65" s="56">
        <v>105.46</v>
      </c>
      <c r="I65" s="60" t="s">
        <v>46</v>
      </c>
    </row>
    <row r="66" spans="1:9" ht="15">
      <c r="A66" s="11" t="s">
        <v>69</v>
      </c>
      <c r="B66" s="7" t="s">
        <v>98</v>
      </c>
      <c r="C66" s="44">
        <f>D66*12</f>
        <v>1024582.392</v>
      </c>
      <c r="D66" s="44">
        <f>E66*F66</f>
        <v>85381.866</v>
      </c>
      <c r="E66" s="37">
        <v>5.55</v>
      </c>
      <c r="F66" s="1">
        <v>15384.12</v>
      </c>
      <c r="G66" s="48"/>
      <c r="H66" s="38">
        <v>5.55</v>
      </c>
      <c r="I66" s="61" t="s">
        <v>47</v>
      </c>
    </row>
    <row r="67" spans="1:10" s="23" customFormat="1" ht="15">
      <c r="A67" s="11" t="s">
        <v>97</v>
      </c>
      <c r="B67" s="12" t="s">
        <v>22</v>
      </c>
      <c r="C67" s="44">
        <f>D67*12</f>
        <v>714438.5328</v>
      </c>
      <c r="D67" s="44">
        <f>E67*F67</f>
        <v>59536.544400000006</v>
      </c>
      <c r="E67" s="24">
        <v>3.87</v>
      </c>
      <c r="F67" s="1">
        <v>15384.12</v>
      </c>
      <c r="G67" s="73"/>
      <c r="H67" s="63">
        <v>3.57</v>
      </c>
      <c r="I67" s="62" t="s">
        <v>45</v>
      </c>
      <c r="J67" s="57"/>
    </row>
    <row r="68" spans="1:10" s="23" customFormat="1" ht="15">
      <c r="A68" s="11" t="s">
        <v>99</v>
      </c>
      <c r="B68" s="12" t="s">
        <v>117</v>
      </c>
      <c r="C68" s="44"/>
      <c r="D68" s="44"/>
      <c r="E68" s="24"/>
      <c r="F68" s="1"/>
      <c r="G68" s="73"/>
      <c r="H68" s="63"/>
      <c r="I68" s="74"/>
      <c r="J68" s="57"/>
    </row>
    <row r="69" spans="1:10" ht="15">
      <c r="A69" s="11" t="s">
        <v>120</v>
      </c>
      <c r="B69" s="12" t="s">
        <v>80</v>
      </c>
      <c r="C69" s="44">
        <f>D69*12</f>
        <v>111711.59999999999</v>
      </c>
      <c r="D69" s="44">
        <v>9309.3</v>
      </c>
      <c r="E69" s="71">
        <f>D69/F69</f>
        <v>1.26631299734748</v>
      </c>
      <c r="F69" s="1">
        <v>7351.5</v>
      </c>
      <c r="G69" s="48">
        <v>1.23</v>
      </c>
      <c r="H69" s="63">
        <v>1.15</v>
      </c>
      <c r="J69" s="57">
        <f>E69/G69-1</f>
        <v>0.029522762071122033</v>
      </c>
    </row>
    <row r="70" spans="1:6" ht="15">
      <c r="A70" s="11" t="s">
        <v>122</v>
      </c>
      <c r="B70" s="89" t="s">
        <v>125</v>
      </c>
      <c r="C70" s="43">
        <v>570000</v>
      </c>
      <c r="D70" s="43">
        <f>C70/12</f>
        <v>47500</v>
      </c>
      <c r="E70" s="71">
        <f>D70/F70</f>
        <v>3.0875994207013466</v>
      </c>
      <c r="F70" s="1">
        <v>15384.12</v>
      </c>
    </row>
    <row r="71" spans="1:10" ht="15">
      <c r="A71" s="11" t="s">
        <v>123</v>
      </c>
      <c r="B71" s="89" t="s">
        <v>126</v>
      </c>
      <c r="C71" s="43">
        <v>150000</v>
      </c>
      <c r="D71" s="43">
        <f>C71/12</f>
        <v>12500</v>
      </c>
      <c r="E71" s="71">
        <f>D71/F71</f>
        <v>0.8125261633424596</v>
      </c>
      <c r="F71" s="1">
        <v>15384.12</v>
      </c>
      <c r="G71" s="48"/>
      <c r="J71" s="49"/>
    </row>
    <row r="72" spans="1:10" ht="15">
      <c r="A72" s="11" t="s">
        <v>124</v>
      </c>
      <c r="B72" s="7" t="s">
        <v>127</v>
      </c>
      <c r="C72" s="43">
        <v>479000</v>
      </c>
      <c r="D72" s="43">
        <f>C72/12</f>
        <v>39916.666666666664</v>
      </c>
      <c r="E72" s="71">
        <f>D72/F72</f>
        <v>2.594666881606921</v>
      </c>
      <c r="F72" s="1">
        <v>15384.12</v>
      </c>
      <c r="G72" s="48"/>
      <c r="J72" s="49"/>
    </row>
    <row r="73" spans="1:10" ht="15">
      <c r="A73" s="11"/>
      <c r="B73" s="3"/>
      <c r="C73" s="41"/>
      <c r="D73" s="41"/>
      <c r="E73" s="24"/>
      <c r="F73" s="51"/>
      <c r="G73" s="48"/>
      <c r="J73" s="49"/>
    </row>
    <row r="74" spans="1:10" s="31" customFormat="1" ht="15">
      <c r="A74" s="8"/>
      <c r="B74" s="14" t="s">
        <v>28</v>
      </c>
      <c r="C74" s="40">
        <f>SUM(C75:C80)</f>
        <v>5655128.970000001</v>
      </c>
      <c r="D74" s="40">
        <f>C74/12</f>
        <v>471260.74750000006</v>
      </c>
      <c r="E74" s="24"/>
      <c r="F74" s="51"/>
      <c r="G74" s="48"/>
      <c r="H74" s="63"/>
      <c r="I74" s="53"/>
      <c r="J74" s="51"/>
    </row>
    <row r="75" spans="1:10" ht="15">
      <c r="A75" s="17">
        <v>3</v>
      </c>
      <c r="B75" s="12" t="s">
        <v>38</v>
      </c>
      <c r="C75" s="44">
        <v>2864168.86</v>
      </c>
      <c r="D75" s="44">
        <f aca="true" t="shared" si="2" ref="D75:D80">C75/12</f>
        <v>238680.7383333333</v>
      </c>
      <c r="E75" s="24"/>
      <c r="G75" s="48"/>
      <c r="H75" s="66"/>
      <c r="J75" s="51"/>
    </row>
    <row r="76" spans="1:10" s="51" customFormat="1" ht="15">
      <c r="A76" s="11" t="s">
        <v>30</v>
      </c>
      <c r="B76" s="12" t="s">
        <v>39</v>
      </c>
      <c r="C76" s="44">
        <v>585234.56</v>
      </c>
      <c r="D76" s="44">
        <f t="shared" si="2"/>
        <v>48769.54666666667</v>
      </c>
      <c r="E76" s="24"/>
      <c r="F76" s="1"/>
      <c r="G76" s="48"/>
      <c r="H76" s="63"/>
      <c r="I76" s="49"/>
      <c r="J76" s="1"/>
    </row>
    <row r="77" spans="1:10" s="51" customFormat="1" ht="15">
      <c r="A77" s="11" t="s">
        <v>29</v>
      </c>
      <c r="B77" s="12" t="s">
        <v>40</v>
      </c>
      <c r="C77" s="44">
        <v>907570.78</v>
      </c>
      <c r="D77" s="44">
        <f t="shared" si="2"/>
        <v>75630.89833333333</v>
      </c>
      <c r="E77" s="24"/>
      <c r="F77" s="20"/>
      <c r="G77" s="48"/>
      <c r="H77" s="63"/>
      <c r="I77" s="49"/>
      <c r="J77" s="1"/>
    </row>
    <row r="78" spans="1:10" s="51" customFormat="1" ht="15">
      <c r="A78" s="11" t="s">
        <v>31</v>
      </c>
      <c r="B78" s="12" t="s">
        <v>41</v>
      </c>
      <c r="C78" s="44">
        <v>1053455.62</v>
      </c>
      <c r="D78" s="44">
        <f t="shared" si="2"/>
        <v>87787.96833333334</v>
      </c>
      <c r="E78" s="24"/>
      <c r="F78" s="20"/>
      <c r="G78" s="48"/>
      <c r="H78" s="63"/>
      <c r="J78" s="1"/>
    </row>
    <row r="79" spans="1:7" ht="15">
      <c r="A79" s="11" t="s">
        <v>42</v>
      </c>
      <c r="B79" s="12" t="s">
        <v>83</v>
      </c>
      <c r="C79" s="44">
        <v>197082</v>
      </c>
      <c r="D79" s="44">
        <f t="shared" si="2"/>
        <v>16423.5</v>
      </c>
      <c r="E79" s="24"/>
      <c r="F79" s="20"/>
      <c r="G79" s="48"/>
    </row>
    <row r="80" spans="1:7" ht="15">
      <c r="A80" s="11" t="s">
        <v>84</v>
      </c>
      <c r="B80" s="16" t="s">
        <v>78</v>
      </c>
      <c r="C80" s="83">
        <v>47617.15</v>
      </c>
      <c r="D80" s="44">
        <f t="shared" si="2"/>
        <v>3968.0958333333333</v>
      </c>
      <c r="E80" s="24"/>
      <c r="F80" s="20"/>
      <c r="G80" s="48"/>
    </row>
    <row r="81" spans="1:7" ht="15">
      <c r="A81" s="11"/>
      <c r="B81" s="12"/>
      <c r="C81" s="44"/>
      <c r="D81" s="44"/>
      <c r="E81" s="27"/>
      <c r="F81" s="20"/>
      <c r="G81" s="48"/>
    </row>
    <row r="82" spans="1:8" ht="15">
      <c r="A82" s="11"/>
      <c r="B82" s="9" t="s">
        <v>95</v>
      </c>
      <c r="C82" s="45">
        <f>C58+C74+C60</f>
        <v>12284236.805200001</v>
      </c>
      <c r="D82" s="45">
        <f>D58+D74+D60</f>
        <v>1023686.4004333335</v>
      </c>
      <c r="E82" s="37"/>
      <c r="F82" s="48"/>
      <c r="H82" s="66"/>
    </row>
    <row r="83" spans="1:10" ht="15">
      <c r="A83" s="80"/>
      <c r="B83" s="18"/>
      <c r="C83" s="46"/>
      <c r="D83" s="46"/>
      <c r="F83" s="20"/>
      <c r="J83" s="48"/>
    </row>
    <row r="84" ht="15">
      <c r="A84" s="79"/>
    </row>
    <row r="85" ht="15">
      <c r="A85" s="1" t="s">
        <v>52</v>
      </c>
    </row>
    <row r="86" spans="1:11" s="51" customFormat="1" ht="15">
      <c r="A86" s="1" t="s">
        <v>53</v>
      </c>
      <c r="B86" s="1"/>
      <c r="C86" s="42"/>
      <c r="D86" s="42"/>
      <c r="E86" s="33"/>
      <c r="F86" s="1"/>
      <c r="G86" s="48"/>
      <c r="H86" s="63"/>
      <c r="J86" s="1"/>
      <c r="K86" s="51" t="s">
        <v>94</v>
      </c>
    </row>
    <row r="87" ht="15">
      <c r="A87" s="1" t="s">
        <v>54</v>
      </c>
    </row>
    <row r="88" spans="1:6" ht="15">
      <c r="A88" s="1" t="s">
        <v>55</v>
      </c>
      <c r="B88" s="29"/>
      <c r="C88" s="47"/>
      <c r="D88" s="54"/>
      <c r="F88" s="51"/>
    </row>
    <row r="89" spans="1:10" ht="15">
      <c r="A89" s="51"/>
      <c r="B89" s="29"/>
      <c r="C89" s="47"/>
      <c r="D89" s="54"/>
      <c r="F89" s="51"/>
      <c r="J89" s="51"/>
    </row>
    <row r="90" spans="1:10" ht="15">
      <c r="A90" s="51"/>
      <c r="B90" s="30"/>
      <c r="C90" s="47"/>
      <c r="D90" s="54"/>
      <c r="F90" s="31"/>
      <c r="J90" s="51"/>
    </row>
    <row r="91" spans="1:10" ht="15">
      <c r="A91" s="31"/>
      <c r="J91" s="31"/>
    </row>
    <row r="92" spans="1:10" s="51" customFormat="1" ht="15">
      <c r="A92" s="1"/>
      <c r="B92" s="1"/>
      <c r="C92" s="42"/>
      <c r="D92" s="42"/>
      <c r="E92" s="33"/>
      <c r="F92" s="1"/>
      <c r="G92" s="48"/>
      <c r="H92" s="63"/>
      <c r="J92" s="1"/>
    </row>
    <row r="93" spans="1:10" s="51" customFormat="1" ht="15">
      <c r="A93" s="1"/>
      <c r="B93" s="1"/>
      <c r="C93" s="42"/>
      <c r="D93" s="42"/>
      <c r="E93" s="33"/>
      <c r="F93" s="1"/>
      <c r="G93" s="48"/>
      <c r="H93" s="63"/>
      <c r="J93" s="1"/>
    </row>
    <row r="94" spans="1:10" s="31" customFormat="1" ht="15">
      <c r="A94" s="1"/>
      <c r="B94" s="29"/>
      <c r="C94" s="47"/>
      <c r="D94" s="54"/>
      <c r="E94" s="33"/>
      <c r="F94" s="51"/>
      <c r="G94" s="52"/>
      <c r="H94" s="63"/>
      <c r="J94" s="1"/>
    </row>
    <row r="95" spans="1:10" ht="15">
      <c r="A95" s="29"/>
      <c r="B95" s="31"/>
      <c r="C95" s="54"/>
      <c r="D95" s="54"/>
      <c r="F95" s="31"/>
      <c r="J95" s="51"/>
    </row>
    <row r="96" spans="1:10" ht="15">
      <c r="A96" s="31"/>
      <c r="J96" s="31"/>
    </row>
    <row r="98" spans="1:10" s="51" customFormat="1" ht="15">
      <c r="A98" s="1"/>
      <c r="B98" s="1"/>
      <c r="C98" s="42"/>
      <c r="D98" s="42"/>
      <c r="E98" s="33"/>
      <c r="F98" s="1"/>
      <c r="G98" s="48"/>
      <c r="H98" s="63"/>
      <c r="J98" s="1"/>
    </row>
    <row r="99" spans="1:10" s="31" customFormat="1" ht="15">
      <c r="A99" s="1"/>
      <c r="B99" s="1"/>
      <c r="C99" s="42"/>
      <c r="D99" s="42"/>
      <c r="E99" s="33"/>
      <c r="F99" s="1"/>
      <c r="G99" s="52"/>
      <c r="H99" s="63"/>
      <c r="J99" s="1"/>
    </row>
  </sheetData>
  <sheetProtection insertColumns="0" insertRows="0" deleteColumns="0" deleteRows="0"/>
  <mergeCells count="6">
    <mergeCell ref="B7:B8"/>
    <mergeCell ref="C1:E1"/>
    <mergeCell ref="C2:E2"/>
    <mergeCell ref="C3:E3"/>
    <mergeCell ref="C4:E4"/>
    <mergeCell ref="C7:E7"/>
  </mergeCells>
  <printOptions/>
  <pageMargins left="1" right="1" top="1" bottom="1" header="0.5" footer="0.5"/>
  <pageSetup fitToHeight="1" fitToWidth="1" orientation="portrait" paperSize="9" scale="53" r:id="rId1"/>
  <colBreaks count="1" manualBreakCount="1">
    <brk id="3" min="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alexander</cp:lastModifiedBy>
  <cp:lastPrinted>2016-02-09T09:27:57Z</cp:lastPrinted>
  <dcterms:created xsi:type="dcterms:W3CDTF">2013-11-10T07:04:42Z</dcterms:created>
  <dcterms:modified xsi:type="dcterms:W3CDTF">2016-02-10T13:26:55Z</dcterms:modified>
  <cp:category/>
  <cp:version/>
  <cp:contentType/>
  <cp:contentStatus/>
</cp:coreProperties>
</file>